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05" windowWidth="18990" windowHeight="9495"/>
  </bookViews>
  <sheets>
    <sheet name="Section A - MAWA" sheetId="1" r:id="rId1"/>
    <sheet name="Sections B &amp; C - ETWU" sheetId="2" r:id="rId2"/>
    <sheet name="Notes &amp; Disclaimer" sheetId="3" r:id="rId3"/>
    <sheet name="DropDownLists" sheetId="4" state="hidden" r:id="rId4"/>
  </sheets>
  <definedNames>
    <definedName name="_xlnm._FilterDatabase" localSheetId="3" hidden="1">DropDownLists!$A$2:$A$6</definedName>
    <definedName name="Irrigation_Method">DropDownLists!$B$2:$B$7</definedName>
    <definedName name="_xlnm.Print_Area" localSheetId="2">'Notes &amp; Disclaimer'!$A$1:$A$57</definedName>
    <definedName name="_xlnm.Print_Area" localSheetId="0">'Section A - MAWA'!$E$1:$H$51</definedName>
    <definedName name="_xlnm.Print_Area" localSheetId="1">'Sections B &amp; C - ETWU'!$E$1:$L$46</definedName>
    <definedName name="Water_Use_Type">DropDownLists!$A$2:$A$7</definedName>
    <definedName name="Z_F04D0929_1B1C_413C_A9F1_8E40B80D7B38_.wvu.FilterData" localSheetId="3" hidden="1">DropDownLists!$A$2:$A$6</definedName>
    <definedName name="Z_F04D0929_1B1C_413C_A9F1_8E40B80D7B38_.wvu.PrintArea" localSheetId="2" hidden="1">'Notes &amp; Disclaimer'!$A$1:$A$57</definedName>
    <definedName name="Z_F04D0929_1B1C_413C_A9F1_8E40B80D7B38_.wvu.PrintArea" localSheetId="0" hidden="1">'Section A - MAWA'!$E$1:$H$51</definedName>
    <definedName name="Z_F04D0929_1B1C_413C_A9F1_8E40B80D7B38_.wvu.PrintArea" localSheetId="1" hidden="1">'Sections B &amp; C - ETWU'!$E$1:$L$46</definedName>
  </definedNames>
  <calcPr calcId="145621"/>
  <customWorkbookViews>
    <customWorkbookView name="Licensed User - Personal View" guid="{F04D0929-1B1C-413C-A9F1-8E40B80D7B38}" mergeInterval="0" personalView="1" maximized="1" windowWidth="1676" windowHeight="719" activeSheetId="2"/>
  </customWorkbookViews>
</workbook>
</file>

<file path=xl/calcChain.xml><?xml version="1.0" encoding="utf-8"?>
<calcChain xmlns="http://schemas.openxmlformats.org/spreadsheetml/2006/main">
  <c r="K6" i="2" l="1"/>
  <c r="K7" i="2" l="1"/>
  <c r="K8" i="2"/>
  <c r="G6" i="2"/>
  <c r="G7" i="2"/>
  <c r="H44" i="1"/>
  <c r="H43" i="1"/>
  <c r="H42" i="1"/>
  <c r="K9" i="2" l="1"/>
  <c r="K10" i="2"/>
  <c r="K11" i="2"/>
  <c r="K12" i="2"/>
  <c r="K13" i="2"/>
  <c r="K14" i="2"/>
  <c r="K15" i="2"/>
  <c r="K16" i="2"/>
  <c r="K17" i="2"/>
  <c r="K18" i="2"/>
  <c r="K19" i="2"/>
  <c r="K20" i="2"/>
  <c r="F20" i="2" l="1"/>
  <c r="N20" i="2" s="1"/>
  <c r="F19" i="2"/>
  <c r="M19" i="2" s="1"/>
  <c r="F18" i="2"/>
  <c r="M18" i="2" s="1"/>
  <c r="F17" i="2"/>
  <c r="M17" i="2" s="1"/>
  <c r="F16" i="2"/>
  <c r="M16" i="2" s="1"/>
  <c r="F15" i="2"/>
  <c r="M15" i="2" s="1"/>
  <c r="F14" i="2"/>
  <c r="M14" i="2" s="1"/>
  <c r="F13" i="2"/>
  <c r="M13" i="2" s="1"/>
  <c r="F12" i="2"/>
  <c r="M12" i="2" s="1"/>
  <c r="F11" i="2"/>
  <c r="M11" i="2" s="1"/>
  <c r="F10" i="2"/>
  <c r="F9" i="2"/>
  <c r="F8" i="2"/>
  <c r="H8" i="2" s="1"/>
  <c r="O8" i="2" s="1"/>
  <c r="F7" i="2"/>
  <c r="F6" i="2"/>
  <c r="N12" i="2"/>
  <c r="N14" i="2"/>
  <c r="N16" i="2"/>
  <c r="N18" i="2"/>
  <c r="I6" i="2"/>
  <c r="I20" i="2"/>
  <c r="S20" i="2" s="1"/>
  <c r="I18" i="2"/>
  <c r="I16" i="2"/>
  <c r="I15" i="2"/>
  <c r="I14" i="2"/>
  <c r="I12" i="2"/>
  <c r="I10" i="2"/>
  <c r="I9" i="2"/>
  <c r="I8" i="2"/>
  <c r="R21" i="2"/>
  <c r="H12" i="2"/>
  <c r="O12" i="2" s="1"/>
  <c r="H13" i="2"/>
  <c r="O13" i="2" s="1"/>
  <c r="H14" i="2"/>
  <c r="O14" i="2" s="1"/>
  <c r="H15" i="2"/>
  <c r="O15" i="2" s="1"/>
  <c r="H16" i="2"/>
  <c r="O16" i="2" s="1"/>
  <c r="H17" i="2"/>
  <c r="O17" i="2" s="1"/>
  <c r="H18" i="2"/>
  <c r="O18" i="2" s="1"/>
  <c r="H19" i="2"/>
  <c r="O19" i="2" s="1"/>
  <c r="H20" i="2"/>
  <c r="O20" i="2" s="1"/>
  <c r="R20" i="2"/>
  <c r="I19" i="2"/>
  <c r="R19" i="2" s="1"/>
  <c r="S18" i="2"/>
  <c r="I17" i="2"/>
  <c r="S17" i="2" s="1"/>
  <c r="S16" i="2"/>
  <c r="R15" i="2"/>
  <c r="R14" i="2"/>
  <c r="I13" i="2"/>
  <c r="R13" i="2" s="1"/>
  <c r="I11" i="2"/>
  <c r="I7" i="2"/>
  <c r="S12" i="2"/>
  <c r="L13" i="2"/>
  <c r="P13" i="2" s="1"/>
  <c r="L16" i="2"/>
  <c r="P16" i="2" s="1"/>
  <c r="L18" i="2"/>
  <c r="P18" i="2" s="1"/>
  <c r="E54" i="1"/>
  <c r="H45" i="1"/>
  <c r="H46" i="1" s="1"/>
  <c r="G49" i="1" s="1"/>
  <c r="S21" i="2"/>
  <c r="G20" i="2"/>
  <c r="E20" i="2"/>
  <c r="G19" i="2"/>
  <c r="E19" i="2"/>
  <c r="G18" i="2"/>
  <c r="E18" i="2"/>
  <c r="G17" i="2"/>
  <c r="E17" i="2"/>
  <c r="G16" i="2"/>
  <c r="E16" i="2"/>
  <c r="G15" i="2"/>
  <c r="E15" i="2"/>
  <c r="G14" i="2"/>
  <c r="E14" i="2"/>
  <c r="G13" i="2"/>
  <c r="E13" i="2"/>
  <c r="G12" i="2"/>
  <c r="E12" i="2"/>
  <c r="G11" i="2"/>
  <c r="E11" i="2"/>
  <c r="G10" i="2"/>
  <c r="E10" i="2"/>
  <c r="G9" i="2"/>
  <c r="E9" i="2"/>
  <c r="G8" i="2"/>
  <c r="E8" i="2"/>
  <c r="E7" i="2"/>
  <c r="E6" i="2"/>
  <c r="M10" i="2" l="1"/>
  <c r="R11" i="2"/>
  <c r="H11" i="2"/>
  <c r="O11" i="2" s="1"/>
  <c r="S10" i="2"/>
  <c r="H10" i="2"/>
  <c r="N10" i="2"/>
  <c r="R8" i="2"/>
  <c r="M9" i="2"/>
  <c r="S9" i="2"/>
  <c r="H9" i="2"/>
  <c r="O9" i="2" s="1"/>
  <c r="M8" i="2"/>
  <c r="M7" i="2"/>
  <c r="L8" i="2"/>
  <c r="P8" i="2" s="1"/>
  <c r="N8" i="2"/>
  <c r="H7" i="2"/>
  <c r="O7" i="2" s="1"/>
  <c r="M6" i="2"/>
  <c r="H6" i="2"/>
  <c r="O6" i="2" s="1"/>
  <c r="N6" i="2"/>
  <c r="Q20" i="2"/>
  <c r="G33" i="2"/>
  <c r="L20" i="2"/>
  <c r="P20" i="2" s="1"/>
  <c r="L17" i="2"/>
  <c r="P17" i="2" s="1"/>
  <c r="L15" i="2"/>
  <c r="P15" i="2" s="1"/>
  <c r="L19" i="2"/>
  <c r="P19" i="2" s="1"/>
  <c r="L14" i="2"/>
  <c r="P14" i="2" s="1"/>
  <c r="L12" i="2"/>
  <c r="R12" i="2"/>
  <c r="S6" i="2"/>
  <c r="S7" i="2"/>
  <c r="S8" i="2"/>
  <c r="Q8" i="2" s="1"/>
  <c r="R9" i="2"/>
  <c r="Q9" i="2" s="1"/>
  <c r="R10" i="2"/>
  <c r="Q10" i="2" s="1"/>
  <c r="S11" i="2"/>
  <c r="Q11" i="2" s="1"/>
  <c r="S13" i="2"/>
  <c r="Q13" i="2" s="1"/>
  <c r="S14" i="2"/>
  <c r="Q14" i="2" s="1"/>
  <c r="S15" i="2"/>
  <c r="Q15" i="2" s="1"/>
  <c r="R16" i="2"/>
  <c r="Q16" i="2" s="1"/>
  <c r="R17" i="2"/>
  <c r="Q17" i="2" s="1"/>
  <c r="R18" i="2"/>
  <c r="Q18" i="2" s="1"/>
  <c r="S19" i="2"/>
  <c r="Q19" i="2" s="1"/>
  <c r="N19" i="2"/>
  <c r="N17" i="2"/>
  <c r="N15" i="2"/>
  <c r="N13" i="2"/>
  <c r="N11" i="2"/>
  <c r="N9" i="2"/>
  <c r="N7" i="2"/>
  <c r="M20" i="2"/>
  <c r="Q12" i="2"/>
  <c r="L11" i="2" l="1"/>
  <c r="P11" i="2" s="1"/>
  <c r="O10" i="2"/>
  <c r="L10" i="2"/>
  <c r="P10" i="2" s="1"/>
  <c r="L9" i="2"/>
  <c r="P9" i="2" s="1"/>
  <c r="R7" i="2"/>
  <c r="Q7" i="2" s="1"/>
  <c r="O21" i="2"/>
  <c r="L7" i="2"/>
  <c r="P7" i="2" s="1"/>
  <c r="M21" i="2"/>
  <c r="R6" i="2"/>
  <c r="Q6" i="2" s="1"/>
  <c r="L6" i="2"/>
  <c r="P12" i="2"/>
  <c r="Q21" i="2" l="1"/>
  <c r="P6" i="2"/>
  <c r="P21" i="2" s="1"/>
  <c r="G26" i="2"/>
  <c r="K33" i="2" s="1"/>
  <c r="K23" i="2" l="1"/>
  <c r="E41" i="2" s="1"/>
  <c r="E39" i="2"/>
</calcChain>
</file>

<file path=xl/sharedStrings.xml><?xml version="1.0" encoding="utf-8"?>
<sst xmlns="http://schemas.openxmlformats.org/spreadsheetml/2006/main" count="160" uniqueCount="139">
  <si>
    <t>Table B-1. Plant Factor and Irrigation System Information</t>
  </si>
  <si>
    <t>Instructions</t>
  </si>
  <si>
    <t>Plant Water Use Type</t>
  </si>
  <si>
    <t>Plant Type</t>
  </si>
  <si>
    <t>Irrigation
Method</t>
  </si>
  <si>
    <t>High</t>
  </si>
  <si>
    <t>Bubbler</t>
  </si>
  <si>
    <t>Microspray</t>
  </si>
  <si>
    <t>Low</t>
  </si>
  <si>
    <t>Rotor</t>
  </si>
  <si>
    <t>Drip</t>
  </si>
  <si>
    <t>Moderate</t>
  </si>
  <si>
    <t>Spray</t>
  </si>
  <si>
    <t>SLA</t>
  </si>
  <si>
    <t xml:space="preserve"> </t>
  </si>
  <si>
    <t>Summary Area</t>
  </si>
  <si>
    <t>Area</t>
  </si>
  <si>
    <t xml:space="preserve"> Sum of Low-Water-Use Areas</t>
  </si>
  <si>
    <t xml:space="preserve"> Sum of High-Water-Use Areas</t>
  </si>
  <si>
    <t xml:space="preserve"> Sum of Special Landscape Areas</t>
  </si>
  <si>
    <t xml:space="preserve"> Sum of all Landscape Areas</t>
  </si>
  <si>
    <t xml:space="preserve">Estimated Total Water Use = </t>
  </si>
  <si>
    <t>gallons/year</t>
  </si>
  <si>
    <t>ETWU = [(43) x (0.62) x (PF x HA/IE)] + [(43) x (0.62) x SLA]</t>
  </si>
  <si>
    <t>ETWU = Estimated Total Water Use</t>
  </si>
  <si>
    <t>0.62 = Conversion Factor (to gallons per square foot)</t>
  </si>
  <si>
    <t>PF = Plant Factor</t>
  </si>
  <si>
    <t>HA = Hydrozone Area</t>
  </si>
  <si>
    <t>The  calculated ETWU may not exceed the calculated MAWA.</t>
  </si>
  <si>
    <t>SLA = Special Landscape Area (square feet)</t>
  </si>
  <si>
    <t>MAWA=</t>
  </si>
  <si>
    <t>ETWU =</t>
  </si>
  <si>
    <t>[from Section A]</t>
  </si>
  <si>
    <t>[from Section B]</t>
  </si>
  <si>
    <t>WATER BUDGET CALCULATION WORKSHEET - ELECTRONIC</t>
  </si>
  <si>
    <t>Project Site Address:</t>
  </si>
  <si>
    <t>SECTION A. MAXIMUM APPLIED WATER ALLOWANCE (MAWA)</t>
  </si>
  <si>
    <t>Maximum Applied Water Allowance =</t>
  </si>
  <si>
    <t>gallons per year.</t>
  </si>
  <si>
    <t>Water_Use_Type</t>
  </si>
  <si>
    <t>Irrigation_Method</t>
  </si>
  <si>
    <t>43 = Reference Evapotranspiration (ETo) for the City of Mountain View (inches per year)</t>
  </si>
  <si>
    <t>MAWA = Maximum Applied Water Allowance (gallons per year)</t>
  </si>
  <si>
    <t>Plant Water 
Use Type</t>
  </si>
  <si>
    <t>SECTION B. ESTIMATED TOTAL WATER USE (ETWU)</t>
  </si>
  <si>
    <t>NOTES</t>
  </si>
  <si>
    <t>43 = Reference Evapotranspiration  (ETo) for the City of Mountain  View (inches per year)</t>
  </si>
  <si>
    <t xml:space="preserve"> Sum of Moderate &amp; Mixed-Water-Use Areas</t>
  </si>
  <si>
    <t>Mixed (Mod / Low)</t>
  </si>
  <si>
    <t>&gt;</t>
  </si>
  <si>
    <t>(Click Here to Download WUCOLS)</t>
  </si>
  <si>
    <t>Table A-1. Hydrozone Area Information</t>
  </si>
  <si>
    <t>Hydrozone Label</t>
  </si>
  <si>
    <t>Summary of Hydrozone Area Information</t>
  </si>
  <si>
    <t>Please Note:  A Water Budget Calculation Worksheet is required ONLY if:</t>
  </si>
  <si>
    <t>Hydrozone
Area (HA)
square feet</t>
  </si>
  <si>
    <t>The hydrozone information you entered in Table A-1 on the previous sheet will automatically populate in the columns for Hydrozone Label, Plant Water Use Type, Plant Type, and Hydrozone Area.</t>
  </si>
  <si>
    <t xml:space="preserve">Once all the information is entered into Table A-1, a summary of the Hydrozone Area Information provided in the second table will display the total square footage for each type of water-use area. </t>
  </si>
  <si>
    <t>References and Resources</t>
  </si>
  <si>
    <t>Click here for the City of Mountain View's Water Conservation in Landscaping Regulations.</t>
  </si>
  <si>
    <t>SLA = Portion of the Landscape Area identified as Special Landscape Area (square feet)</t>
  </si>
  <si>
    <t>LA = Landscaped Area (Includes Special Landscape Area; in square feet)</t>
  </si>
  <si>
    <t>Notes on ETWU equation</t>
  </si>
  <si>
    <t>Notes on MAWA equation</t>
  </si>
  <si>
    <t>Qualifying SLAs DO NOT include:</t>
  </si>
  <si>
    <t>Qualifying SLAs include:</t>
  </si>
  <si>
    <t>* Areas dedicated to active play such as parks, sports fields, golf courses, and where turf</t>
  </si>
  <si>
    <t>provides a playing surface.</t>
  </si>
  <si>
    <t>not include private groundwater supplies.</t>
  </si>
  <si>
    <t>* Areas dedicated solely to edible plants.</t>
  </si>
  <si>
    <t>* Areas irrigated with nonpotable water.</t>
  </si>
  <si>
    <t>The Maximum Applied Water Allowance (MAWA) is automatically calculated using the information you provided in Table A-1.</t>
  </si>
  <si>
    <t>Section C compares the MAWA calculated in Section A to the ETWU calculated in Section B. To comply with the WELO, the ETWU cannot exceed the MAWA</t>
  </si>
  <si>
    <t>Plant
Factor
(PF)</t>
  </si>
  <si>
    <t>Enter Project Site Address</t>
  </si>
  <si>
    <t>Enter Hydrozone Labels</t>
  </si>
  <si>
    <r>
      <t>Enter Plant Water Use Type</t>
    </r>
    <r>
      <rPr>
        <sz val="10"/>
        <rFont val="Arial"/>
        <family val="2"/>
      </rPr>
      <t xml:space="preserve"> </t>
    </r>
  </si>
  <si>
    <t>Enter Plant Type</t>
  </si>
  <si>
    <t>Enter Square Footage For Each Hydrozone</t>
  </si>
  <si>
    <t>MAWA</t>
  </si>
  <si>
    <t>[ 1 ]</t>
  </si>
  <si>
    <t>[ 2 ]</t>
  </si>
  <si>
    <t>Enter Data Here</t>
  </si>
  <si>
    <t>[ 4 ]</t>
  </si>
  <si>
    <t>[ 5 ]</t>
  </si>
  <si>
    <t>[ 3 ]</t>
  </si>
  <si>
    <t>[ 6 ]</t>
  </si>
  <si>
    <t>[ 7 ]</t>
  </si>
  <si>
    <t>Data Automatically Entered From Table A-1</t>
  </si>
  <si>
    <t>Plant Factor (PF)</t>
  </si>
  <si>
    <t>Enter The Irrigation Method For Each Hydrozone</t>
  </si>
  <si>
    <t>Check Data Entry</t>
  </si>
  <si>
    <t>ETWU</t>
  </si>
  <si>
    <t>ETWU and MAWA Comparison</t>
  </si>
  <si>
    <t>Check For Successful Completion Of Worksheet</t>
  </si>
  <si>
    <t>[ 8 ]</t>
  </si>
  <si>
    <t>* Front-and back-yard lawns of private residences, and</t>
  </si>
  <si>
    <t>"Nonpotable" water includes recycled water, graywater or rainwater. Nonpotable water does</t>
  </si>
  <si>
    <t xml:space="preserve">The Estimated Total Water Use (ETWU) is automatically calculated using the information entered in Table B-1.
</t>
  </si>
  <si>
    <r>
      <t xml:space="preserve">Hydrozone Area
</t>
    </r>
    <r>
      <rPr>
        <i/>
        <sz val="10"/>
        <rFont val="Palatino Linotype"/>
        <family val="1"/>
      </rPr>
      <t>(square feet)</t>
    </r>
  </si>
  <si>
    <t>(square feet)</t>
  </si>
  <si>
    <r>
      <t xml:space="preserve">ETWU 
</t>
    </r>
    <r>
      <rPr>
        <i/>
        <sz val="10"/>
        <rFont val="Palatino Linotype"/>
        <family val="1"/>
      </rPr>
      <t>(gal/yr)</t>
    </r>
  </si>
  <si>
    <t>SECTION C. COMPARISON OF ETWU AND MAWA</t>
  </si>
  <si>
    <t xml:space="preserve">Plant Type is a general description of the plants, such as:
   * Native Garden
   * Boxwood
   * Turf
   * Roses
   * Sports Field
   * Pool
</t>
  </si>
  <si>
    <t>High (Water Feature)</t>
  </si>
  <si>
    <t>* Water features (i.e. fountains and pools) using a nonpotable water supply.</t>
  </si>
  <si>
    <t>* Water features (i.e. fountains and pools) using "recirculated" potable water.</t>
  </si>
  <si>
    <t>SLAs and Water Features are automatically assigned an IE value of 1.00 to calculate individual</t>
  </si>
  <si>
    <t>hydrozone ETWUs. The IE values entered by the user for SLAs and Water Features are ignored.</t>
  </si>
  <si>
    <t>Plant factors for different Plant Water Use Types are fixed (as specified in Chapter 10 of Mountain View's Water Conservation in Landscaping Regulations) and will automatically populate in the Plant Factor column.</t>
  </si>
  <si>
    <t>Notes on Special Landscape Areas (SLAs)</t>
  </si>
  <si>
    <t>Weighted Irrigation Efficiency</t>
  </si>
  <si>
    <t>Water Feature</t>
  </si>
  <si>
    <t>Go To The Next Worksheet Tab To Complete Table B-1</t>
  </si>
  <si>
    <t xml:space="preserve"> [ 8 ]</t>
  </si>
  <si>
    <t>(after ensuring all required data is entered).</t>
  </si>
  <si>
    <t>Special Landscape Area (SLA)</t>
  </si>
  <si>
    <t>Other</t>
  </si>
  <si>
    <t>Hydrozone areas, irrigation methods and efficiencies are entered where required:</t>
  </si>
  <si>
    <t>Use the in-cell drop-down menu. Plant Water Use Type shall be obtained from species evaluation list in WUCOLS (Region 1). 
Note that qualifying Special Landscape Areas (SLAs) include:
  * Areas dedicated solely to edible plants.
  * Areas irrigated with nonpotable water.
  * Water features (i.e. fountains and pools) using a nonpotable 
    water supply.
  * Areas dedicated to active play such as parks, sports fields,  
    golf courses, and where turf provides a playing surface.
Water features (i.e. fountains and pools) are a "High" Plant Water Use Type unless they utilize a nonpotable water supply.
Qualifying SLAs do NOT include:
  * Front- and back-yard lawns of private residences
  * Water features using "recirculating" potable water</t>
  </si>
  <si>
    <t>Disclaimer</t>
  </si>
  <si>
    <t xml:space="preserve">All information provided by the  City of Mountain View is made available to provide immediate access for the convenience of interested persons. While the City believes the information to be reliable, human or mechanical error remains a possibility. Therefore, the City does not guarantee the accuracy, completeness, timeliness, or correct sequencing of the information. Neither the City of Mountain View nor any of the sources of the information shall be responsible for any errors or omissions, or for the use or results obtained from the use of this information. </t>
  </si>
  <si>
    <t>Irrigation Method 
is entered</t>
  </si>
  <si>
    <t>Plant Water Use Type, HydrozoneAreas &amp; IEs are entered</t>
  </si>
  <si>
    <t xml:space="preserve">Hydrozone labels should correspond to those used on the Landscape Plan. 
* If the Landscape Plan includes more than 15 hydrozones, contact the Planning Office to receive a modified electronic water budget worksheet.
</t>
  </si>
  <si>
    <t>Irrigation efficiencies are fixed and will automatically populate based on the chosen irrigation method. Irrigation efficiencies are defined as:
    * Spray = 0.75 
    * Drip = 0.81</t>
  </si>
  <si>
    <t>Irrigation Efficiency (IE) Of The Irrigation Method</t>
  </si>
  <si>
    <t>For Each Hydrozone</t>
  </si>
  <si>
    <r>
      <t xml:space="preserve">Irrigation
Efficiency (IE)
</t>
    </r>
    <r>
      <rPr>
        <i/>
        <sz val="10"/>
        <rFont val="Palatino Linotype"/>
        <family val="1"/>
      </rPr>
      <t/>
    </r>
  </si>
  <si>
    <t>MAWA = (43) x (0.62) x [(0.45 x LA)+(0.55 x SLA)]</t>
  </si>
  <si>
    <t>0.45 = ET Adjustment Factor (ETAF)</t>
  </si>
  <si>
    <t>0.55 = The Additional ET Adjustment Factor for Special Landscape Area (1.0-0.7=0.3)</t>
  </si>
  <si>
    <t xml:space="preserve">IE = Irrigation Efficiency </t>
  </si>
  <si>
    <t>This Water Budget Calculation worksheet was created for the City of Mountain View in accordance with the State's Model Water-Efficient Landscape Ordinance, EO B-29-15 and the City of Mountain View's Water Conservation in Landscaping Regulations.</t>
  </si>
  <si>
    <t>Click here for information on EO B-29-15</t>
  </si>
  <si>
    <t xml:space="preserve">Use the in-cell drop-down menu. </t>
  </si>
  <si>
    <t>Verify all boxes for each hydrozone are complete.</t>
  </si>
  <si>
    <t>(1) High-water-use plants are included in the landscaped area, and/or</t>
  </si>
  <si>
    <t xml:space="preserve">(2) Less than 80% of the landscape area is planted with California Native and/or low-water-use plants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</si>
</sst>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1" x14ac:knownFonts="1">
    <font>
      <sz val="10"/>
      <name val="Arial"/>
    </font>
    <font>
      <sz val="10"/>
      <name val="Arial"/>
      <family val="2"/>
    </font>
    <font>
      <u/>
      <sz val="10"/>
      <color indexed="12"/>
      <name val="Arial"/>
      <family val="2"/>
    </font>
    <font>
      <sz val="8"/>
      <name val="Arial"/>
      <family val="2"/>
    </font>
    <font>
      <b/>
      <sz val="14"/>
      <name val="Arial"/>
      <family val="2"/>
    </font>
    <font>
      <b/>
      <u/>
      <sz val="14"/>
      <name val="Palatino Linotype"/>
      <family val="1"/>
    </font>
    <font>
      <b/>
      <sz val="11"/>
      <name val="Arial"/>
      <family val="2"/>
    </font>
    <font>
      <b/>
      <u/>
      <sz val="12"/>
      <name val="Arial"/>
      <family val="2"/>
    </font>
    <font>
      <b/>
      <u/>
      <sz val="18"/>
      <name val="Arial"/>
      <family val="2"/>
    </font>
    <font>
      <sz val="10"/>
      <name val="Arial"/>
      <family val="2"/>
    </font>
    <font>
      <sz val="10"/>
      <name val="Palatino Linotype"/>
      <family val="1"/>
    </font>
    <font>
      <i/>
      <sz val="10"/>
      <name val="Palatino Linotype"/>
      <family val="1"/>
    </font>
    <font>
      <b/>
      <sz val="12"/>
      <name val="Arial"/>
      <family val="2"/>
    </font>
    <font>
      <sz val="12"/>
      <name val="Arial"/>
      <family val="2"/>
    </font>
    <font>
      <sz val="12"/>
      <name val="Arial"/>
      <family val="2"/>
    </font>
    <font>
      <b/>
      <sz val="10"/>
      <name val="Palatino Linotype"/>
      <family val="1"/>
    </font>
    <font>
      <sz val="11"/>
      <name val="Arial"/>
      <family val="2"/>
    </font>
    <font>
      <b/>
      <sz val="10"/>
      <name val="Arial"/>
      <family val="2"/>
    </font>
    <font>
      <b/>
      <sz val="12"/>
      <color indexed="10"/>
      <name val="Arial"/>
      <family val="2"/>
    </font>
    <font>
      <sz val="10"/>
      <color indexed="10"/>
      <name val="Arial"/>
      <family val="2"/>
    </font>
    <font>
      <i/>
      <sz val="10"/>
      <color indexed="10"/>
      <name val="Arial"/>
      <family val="2"/>
    </font>
    <font>
      <b/>
      <sz val="16"/>
      <name val="Palatino Linotype"/>
      <family val="1"/>
    </font>
    <font>
      <b/>
      <u/>
      <sz val="11"/>
      <name val="Arial"/>
      <family val="2"/>
    </font>
    <font>
      <sz val="16"/>
      <name val="Arial"/>
      <family val="2"/>
    </font>
    <font>
      <sz val="12"/>
      <name val="Palatino Linotype"/>
      <family val="1"/>
    </font>
    <font>
      <b/>
      <sz val="14"/>
      <name val="Palatino Linotype"/>
      <family val="1"/>
    </font>
    <font>
      <sz val="14"/>
      <name val="Arial"/>
      <family val="2"/>
    </font>
    <font>
      <sz val="14"/>
      <name val="Palatino Linotype"/>
      <family val="1"/>
    </font>
    <font>
      <b/>
      <sz val="12"/>
      <name val="Palatino Linotype"/>
      <family val="1"/>
    </font>
    <font>
      <b/>
      <u/>
      <sz val="12"/>
      <name val="Palatino Linotype"/>
      <family val="1"/>
    </font>
    <font>
      <u/>
      <sz val="14"/>
      <name val="Palatino Linotype"/>
      <family val="1"/>
    </font>
    <font>
      <sz val="10"/>
      <name val="Arial"/>
      <family val="2"/>
    </font>
    <font>
      <b/>
      <sz val="16"/>
      <color indexed="12"/>
      <name val="Palatino Linotype"/>
      <family val="1"/>
    </font>
    <font>
      <sz val="10"/>
      <color indexed="12"/>
      <name val="Arial"/>
      <family val="2"/>
    </font>
    <font>
      <sz val="12"/>
      <color indexed="12"/>
      <name val="Arial"/>
      <family val="2"/>
    </font>
    <font>
      <b/>
      <sz val="14"/>
      <color indexed="12"/>
      <name val="Palatino Linotype"/>
      <family val="1"/>
    </font>
    <font>
      <b/>
      <sz val="12"/>
      <color indexed="10"/>
      <name val="Palatino Linotype"/>
      <family val="1"/>
    </font>
    <font>
      <b/>
      <sz val="12"/>
      <color indexed="12"/>
      <name val="Arial"/>
      <family val="2"/>
    </font>
    <font>
      <sz val="9"/>
      <color indexed="12"/>
      <name val="Arial"/>
      <family val="2"/>
    </font>
    <font>
      <u/>
      <sz val="10"/>
      <name val="Arial"/>
      <family val="2"/>
    </font>
    <font>
      <b/>
      <sz val="10"/>
      <color indexed="1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31">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85">
    <xf numFmtId="0" fontId="0" fillId="0" borderId="0" xfId="0"/>
    <xf numFmtId="0" fontId="0" fillId="0" borderId="0" xfId="0" applyFill="1"/>
    <xf numFmtId="0" fontId="0" fillId="2" borderId="0" xfId="0" applyFill="1" applyProtection="1"/>
    <xf numFmtId="0" fontId="8" fillId="2" borderId="0" xfId="0" applyFont="1" applyFill="1" applyProtection="1"/>
    <xf numFmtId="0" fontId="12" fillId="2" borderId="0" xfId="0" applyFont="1" applyFill="1" applyProtection="1"/>
    <xf numFmtId="0" fontId="14" fillId="2" borderId="0" xfId="0" applyFont="1" applyFill="1" applyProtection="1"/>
    <xf numFmtId="0" fontId="6" fillId="2" borderId="0" xfId="0" applyFont="1" applyFill="1" applyAlignment="1" applyProtection="1">
      <alignment wrapText="1"/>
    </xf>
    <xf numFmtId="0" fontId="6" fillId="2" borderId="0" xfId="0" applyFont="1" applyFill="1" applyProtection="1"/>
    <xf numFmtId="0" fontId="9" fillId="2" borderId="0" xfId="0" applyFont="1" applyFill="1" applyProtection="1"/>
    <xf numFmtId="0" fontId="0" fillId="0" borderId="0" xfId="0" applyFill="1" applyProtection="1"/>
    <xf numFmtId="0" fontId="8" fillId="2" borderId="0" xfId="0" applyFont="1" applyFill="1" applyBorder="1" applyAlignment="1" applyProtection="1">
      <alignment vertical="center"/>
    </xf>
    <xf numFmtId="0" fontId="4" fillId="2" borderId="0" xfId="0" applyFont="1" applyFill="1" applyBorder="1" applyAlignment="1" applyProtection="1">
      <alignment vertical="top"/>
    </xf>
    <xf numFmtId="0" fontId="0" fillId="0" borderId="0" xfId="0" applyFill="1" applyBorder="1" applyProtection="1"/>
    <xf numFmtId="0" fontId="14" fillId="0" borderId="0" xfId="0" applyFont="1" applyFill="1" applyBorder="1" applyProtection="1"/>
    <xf numFmtId="0" fontId="24" fillId="0" borderId="0" xfId="0" applyFont="1" applyFill="1" applyBorder="1" applyProtection="1"/>
    <xf numFmtId="0" fontId="0" fillId="2" borderId="0" xfId="0" applyFill="1"/>
    <xf numFmtId="0" fontId="0" fillId="2" borderId="0" xfId="0" applyFill="1" applyAlignment="1" applyProtection="1">
      <alignment horizontal="left" vertical="top"/>
    </xf>
    <xf numFmtId="0" fontId="0" fillId="0" borderId="0" xfId="0" applyFill="1" applyAlignment="1" applyProtection="1">
      <alignment horizontal="centerContinuous"/>
    </xf>
    <xf numFmtId="0" fontId="31" fillId="2" borderId="0" xfId="0" applyFont="1" applyFill="1" applyProtection="1"/>
    <xf numFmtId="0" fontId="31" fillId="0" borderId="0" xfId="0" applyFont="1" applyFill="1" applyProtection="1"/>
    <xf numFmtId="0" fontId="10" fillId="0" borderId="0" xfId="0" applyFont="1" applyFill="1" applyBorder="1" applyAlignment="1" applyProtection="1">
      <alignment horizontal="centerContinuous"/>
    </xf>
    <xf numFmtId="0" fontId="33" fillId="0" borderId="0" xfId="0" applyFont="1" applyFill="1" applyAlignment="1" applyProtection="1">
      <alignment horizontal="centerContinuous"/>
    </xf>
    <xf numFmtId="0" fontId="26" fillId="0" borderId="0" xfId="0" applyFont="1" applyFill="1" applyAlignment="1" applyProtection="1">
      <alignment horizontal="centerContinuous"/>
    </xf>
    <xf numFmtId="0" fontId="2" fillId="2" borderId="0" xfId="1" applyFill="1" applyAlignment="1" applyProtection="1">
      <alignment horizontal="left"/>
    </xf>
    <xf numFmtId="0" fontId="0" fillId="2" borderId="0" xfId="0" applyFill="1" applyBorder="1" applyProtection="1"/>
    <xf numFmtId="0" fontId="0" fillId="3" borderId="0" xfId="0" applyFill="1" applyProtection="1"/>
    <xf numFmtId="0" fontId="21" fillId="3" borderId="0" xfId="0" applyFont="1" applyFill="1" applyAlignment="1" applyProtection="1">
      <alignment horizontal="centerContinuous"/>
    </xf>
    <xf numFmtId="0" fontId="0" fillId="3" borderId="0" xfId="0" applyFill="1" applyAlignment="1" applyProtection="1">
      <alignment horizontal="centerContinuous"/>
    </xf>
    <xf numFmtId="0" fontId="10" fillId="3" borderId="1" xfId="0" applyFont="1" applyFill="1" applyBorder="1" applyProtection="1"/>
    <xf numFmtId="0" fontId="0" fillId="3" borderId="1" xfId="0" applyFill="1" applyBorder="1" applyProtection="1">
      <protection locked="0"/>
    </xf>
    <xf numFmtId="0" fontId="5" fillId="3" borderId="0" xfId="0" applyFont="1" applyFill="1" applyBorder="1" applyProtection="1"/>
    <xf numFmtId="0" fontId="24" fillId="3" borderId="0" xfId="0" applyFont="1" applyFill="1" applyBorder="1" applyProtection="1"/>
    <xf numFmtId="0" fontId="5" fillId="3" borderId="0" xfId="0" applyFont="1" applyFill="1" applyAlignment="1" applyProtection="1">
      <alignment horizontal="centerContinuous"/>
    </xf>
    <xf numFmtId="0" fontId="29" fillId="3" borderId="0" xfId="0" applyFont="1" applyFill="1" applyProtection="1"/>
    <xf numFmtId="0" fontId="10" fillId="3" borderId="2" xfId="0" applyFont="1" applyFill="1" applyBorder="1" applyAlignment="1" applyProtection="1">
      <alignment horizontal="centerContinuous" vertical="center"/>
    </xf>
    <xf numFmtId="0" fontId="10" fillId="3" borderId="3" xfId="0" applyFont="1" applyFill="1" applyBorder="1" applyAlignment="1" applyProtection="1">
      <alignment horizontal="centerContinuous" vertical="center"/>
    </xf>
    <xf numFmtId="0" fontId="10" fillId="3" borderId="4" xfId="0" applyFont="1" applyFill="1" applyBorder="1" applyAlignment="1" applyProtection="1">
      <alignment horizontal="centerContinuous" vertical="center" wrapText="1"/>
    </xf>
    <xf numFmtId="0" fontId="10" fillId="3" borderId="0" xfId="0" applyFont="1" applyFill="1" applyBorder="1" applyAlignment="1" applyProtection="1">
      <alignment horizontal="center"/>
    </xf>
    <xf numFmtId="0" fontId="28" fillId="3" borderId="0" xfId="0" applyFont="1" applyFill="1" applyProtection="1"/>
    <xf numFmtId="0" fontId="10" fillId="3" borderId="5" xfId="0" applyFont="1" applyFill="1" applyBorder="1" applyAlignment="1" applyProtection="1">
      <alignment horizontal="center"/>
    </xf>
    <xf numFmtId="0" fontId="11" fillId="3" borderId="6" xfId="0" applyFont="1" applyFill="1" applyBorder="1" applyAlignment="1" applyProtection="1">
      <alignment horizontal="center"/>
    </xf>
    <xf numFmtId="0" fontId="10" fillId="3" borderId="7" xfId="0" applyFont="1" applyFill="1" applyBorder="1" applyProtection="1"/>
    <xf numFmtId="0" fontId="0" fillId="3" borderId="0" xfId="0" applyFill="1" applyBorder="1" applyProtection="1"/>
    <xf numFmtId="0" fontId="0" fillId="3" borderId="8" xfId="0" applyFill="1" applyBorder="1" applyProtection="1"/>
    <xf numFmtId="3" fontId="16" fillId="3" borderId="9" xfId="0" applyNumberFormat="1" applyFont="1" applyFill="1" applyBorder="1" applyAlignment="1" applyProtection="1">
      <alignment horizontal="right"/>
    </xf>
    <xf numFmtId="0" fontId="10" fillId="3" borderId="10" xfId="0" applyFont="1" applyFill="1" applyBorder="1" applyProtection="1"/>
    <xf numFmtId="0" fontId="0" fillId="3" borderId="11" xfId="0" applyFill="1" applyBorder="1" applyProtection="1"/>
    <xf numFmtId="0" fontId="0" fillId="3" borderId="12" xfId="0" applyFill="1" applyBorder="1" applyProtection="1"/>
    <xf numFmtId="0" fontId="10" fillId="3" borderId="13" xfId="0" applyFont="1" applyFill="1" applyBorder="1" applyProtection="1"/>
    <xf numFmtId="0" fontId="0" fillId="3" borderId="14" xfId="0" applyFill="1" applyBorder="1" applyProtection="1"/>
    <xf numFmtId="0" fontId="0" fillId="3" borderId="15" xfId="0" applyFill="1" applyBorder="1" applyProtection="1"/>
    <xf numFmtId="0" fontId="10" fillId="3" borderId="16" xfId="0" applyFont="1" applyFill="1" applyBorder="1" applyProtection="1"/>
    <xf numFmtId="0" fontId="0" fillId="3" borderId="17" xfId="0" applyFill="1" applyBorder="1" applyProtection="1"/>
    <xf numFmtId="0" fontId="0" fillId="3" borderId="18" xfId="0" applyFill="1" applyBorder="1" applyProtection="1"/>
    <xf numFmtId="3" fontId="16" fillId="3" borderId="19" xfId="0" applyNumberFormat="1" applyFont="1" applyFill="1" applyBorder="1" applyAlignment="1" applyProtection="1">
      <alignment horizontal="right"/>
    </xf>
    <xf numFmtId="0" fontId="25" fillId="3" borderId="0" xfId="0" applyFont="1" applyFill="1" applyBorder="1" applyAlignment="1" applyProtection="1"/>
    <xf numFmtId="0" fontId="26" fillId="3" borderId="0" xfId="0" applyFont="1" applyFill="1" applyBorder="1" applyProtection="1"/>
    <xf numFmtId="0" fontId="25" fillId="3" borderId="0" xfId="0" applyFont="1" applyFill="1" applyBorder="1" applyProtection="1"/>
    <xf numFmtId="0" fontId="14" fillId="2" borderId="0" xfId="0" applyFont="1" applyFill="1" applyBorder="1" applyProtection="1"/>
    <xf numFmtId="0" fontId="10" fillId="2" borderId="0" xfId="0" applyFont="1" applyFill="1" applyBorder="1" applyAlignment="1" applyProtection="1">
      <alignment horizontal="centerContinuous"/>
    </xf>
    <xf numFmtId="0" fontId="10" fillId="2" borderId="0" xfId="0" applyFont="1" applyFill="1" applyProtection="1"/>
    <xf numFmtId="0" fontId="23" fillId="2" borderId="0" xfId="0" applyFont="1" applyFill="1" applyProtection="1"/>
    <xf numFmtId="0" fontId="5" fillId="0" borderId="0" xfId="0" applyFont="1" applyFill="1" applyAlignment="1" applyProtection="1">
      <alignment horizontal="centerContinuous"/>
    </xf>
    <xf numFmtId="0" fontId="7" fillId="0" borderId="0" xfId="0" applyFont="1" applyFill="1" applyProtection="1"/>
    <xf numFmtId="0" fontId="29" fillId="0" borderId="0" xfId="0" applyFont="1" applyFill="1" applyProtection="1"/>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28" fillId="0" borderId="0" xfId="0" applyFont="1" applyFill="1" applyBorder="1" applyAlignment="1" applyProtection="1"/>
    <xf numFmtId="3" fontId="17" fillId="0" borderId="0" xfId="0" applyNumberFormat="1" applyFont="1" applyFill="1" applyBorder="1" applyAlignment="1" applyProtection="1"/>
    <xf numFmtId="0" fontId="15" fillId="0" borderId="0" xfId="0" applyFont="1" applyFill="1" applyBorder="1" applyAlignment="1" applyProtection="1"/>
    <xf numFmtId="0" fontId="14" fillId="0" borderId="0" xfId="0" applyFont="1" applyFill="1" applyProtection="1"/>
    <xf numFmtId="0" fontId="12" fillId="0" borderId="0" xfId="0" applyFont="1" applyFill="1" applyBorder="1" applyProtection="1"/>
    <xf numFmtId="0" fontId="25" fillId="0" borderId="0" xfId="0" applyFont="1" applyFill="1" applyBorder="1" applyAlignment="1" applyProtection="1"/>
    <xf numFmtId="3" fontId="25" fillId="0" borderId="0" xfId="0" applyNumberFormat="1" applyFont="1" applyFill="1" applyBorder="1" applyAlignment="1" applyProtection="1"/>
    <xf numFmtId="0" fontId="27" fillId="0" borderId="0" xfId="0" applyFont="1" applyFill="1" applyBorder="1" applyAlignment="1" applyProtection="1">
      <alignment horizontal="centerContinuous"/>
    </xf>
    <xf numFmtId="0" fontId="10" fillId="0" borderId="0" xfId="0" applyFont="1" applyFill="1" applyBorder="1" applyAlignment="1" applyProtection="1">
      <alignment horizontal="center" vertical="center"/>
    </xf>
    <xf numFmtId="0" fontId="11" fillId="0" borderId="0" xfId="0" applyFont="1" applyFill="1" applyBorder="1" applyAlignment="1" applyProtection="1">
      <alignment horizontal="centerContinuous"/>
    </xf>
    <xf numFmtId="0" fontId="10" fillId="0" borderId="0" xfId="0" applyFont="1" applyFill="1" applyAlignment="1" applyProtection="1">
      <alignment horizontal="centerContinuous"/>
    </xf>
    <xf numFmtId="0" fontId="25" fillId="0" borderId="1" xfId="0" applyFont="1" applyFill="1" applyBorder="1" applyProtection="1"/>
    <xf numFmtId="3" fontId="25" fillId="0" borderId="1" xfId="0" applyNumberFormat="1" applyFont="1" applyFill="1" applyBorder="1" applyProtection="1"/>
    <xf numFmtId="0" fontId="11" fillId="0" borderId="0" xfId="0" applyFont="1" applyFill="1" applyProtection="1"/>
    <xf numFmtId="0" fontId="10" fillId="0" borderId="0" xfId="0" applyFont="1" applyFill="1" applyProtection="1"/>
    <xf numFmtId="0" fontId="0" fillId="0" borderId="0" xfId="0" applyFill="1" applyBorder="1" applyAlignment="1" applyProtection="1">
      <alignment horizontal="centerContinuous"/>
    </xf>
    <xf numFmtId="0" fontId="34" fillId="0" borderId="0" xfId="0" applyFont="1" applyFill="1" applyAlignment="1" applyProtection="1">
      <alignment horizontal="centerContinuous"/>
    </xf>
    <xf numFmtId="0" fontId="13" fillId="0" borderId="0" xfId="0" applyNumberFormat="1" applyFont="1" applyFill="1"/>
    <xf numFmtId="0" fontId="13" fillId="0" borderId="0" xfId="0" applyFont="1" applyFill="1"/>
    <xf numFmtId="3" fontId="10" fillId="3" borderId="0" xfId="0" applyNumberFormat="1" applyFont="1" applyFill="1" applyBorder="1" applyProtection="1"/>
    <xf numFmtId="3" fontId="16" fillId="2" borderId="0" xfId="0" applyNumberFormat="1" applyFont="1" applyFill="1" applyBorder="1" applyAlignment="1" applyProtection="1">
      <alignment horizontal="center"/>
    </xf>
    <xf numFmtId="0" fontId="13" fillId="2" borderId="0" xfId="0" applyFont="1" applyFill="1" applyAlignment="1" applyProtection="1">
      <alignment horizontal="left"/>
    </xf>
    <xf numFmtId="0" fontId="13" fillId="2" borderId="0" xfId="0" applyFont="1" applyFill="1" applyAlignment="1" applyProtection="1">
      <alignment horizontal="left" vertical="distributed"/>
    </xf>
    <xf numFmtId="0" fontId="28" fillId="0" borderId="0" xfId="0" applyFont="1" applyFill="1" applyProtection="1"/>
    <xf numFmtId="0" fontId="35" fillId="0" borderId="0" xfId="0" applyFont="1" applyFill="1" applyAlignment="1" applyProtection="1">
      <alignment horizontal="centerContinuous"/>
    </xf>
    <xf numFmtId="0" fontId="18" fillId="2" borderId="0" xfId="0" applyFont="1" applyFill="1" applyBorder="1" applyProtection="1"/>
    <xf numFmtId="0" fontId="18" fillId="2" borderId="0" xfId="0" applyFont="1" applyFill="1" applyBorder="1" applyAlignment="1" applyProtection="1">
      <alignment horizontal="center"/>
    </xf>
    <xf numFmtId="0" fontId="19" fillId="2" borderId="0" xfId="0" applyFont="1" applyFill="1" applyBorder="1" applyProtection="1"/>
    <xf numFmtId="0" fontId="20" fillId="2" borderId="0" xfId="0" applyFont="1" applyFill="1" applyBorder="1" applyProtection="1"/>
    <xf numFmtId="3" fontId="16" fillId="2" borderId="0" xfId="0" applyNumberFormat="1" applyFont="1" applyFill="1" applyBorder="1" applyAlignment="1" applyProtection="1">
      <alignment horizontal="left"/>
    </xf>
    <xf numFmtId="0" fontId="1" fillId="2" borderId="0" xfId="1" applyFont="1" applyFill="1" applyAlignment="1" applyProtection="1">
      <alignment horizontal="left" indent="1"/>
    </xf>
    <xf numFmtId="3" fontId="0" fillId="2" borderId="0" xfId="0" applyNumberFormat="1" applyFill="1" applyAlignment="1" applyProtection="1">
      <alignment horizontal="right"/>
    </xf>
    <xf numFmtId="0" fontId="0" fillId="2" borderId="0" xfId="0" applyFill="1" applyAlignment="1" applyProtection="1">
      <alignment horizontal="right"/>
    </xf>
    <xf numFmtId="0" fontId="0" fillId="0" borderId="0" xfId="0" applyAlignment="1">
      <alignment horizontal="left" indent="1"/>
    </xf>
    <xf numFmtId="0" fontId="0" fillId="2" borderId="0" xfId="0" applyFill="1" applyAlignment="1">
      <alignment horizontal="left" indent="1"/>
    </xf>
    <xf numFmtId="2" fontId="10" fillId="0" borderId="0" xfId="0" applyNumberFormat="1" applyFont="1" applyFill="1" applyBorder="1" applyAlignment="1" applyProtection="1">
      <alignment horizontal="center"/>
    </xf>
    <xf numFmtId="0" fontId="10" fillId="3" borderId="10" xfId="0" applyFont="1" applyFill="1" applyBorder="1" applyAlignment="1" applyProtection="1">
      <alignment horizontal="left" indent="1"/>
      <protection locked="0"/>
    </xf>
    <xf numFmtId="0" fontId="10" fillId="3" borderId="9" xfId="0" applyFont="1" applyFill="1" applyBorder="1" applyAlignment="1" applyProtection="1">
      <alignment horizontal="left" indent="1"/>
      <protection locked="0"/>
    </xf>
    <xf numFmtId="0" fontId="10" fillId="0" borderId="10" xfId="0" applyNumberFormat="1" applyFont="1" applyFill="1" applyBorder="1" applyAlignment="1" applyProtection="1">
      <alignment horizontal="left" indent="1"/>
    </xf>
    <xf numFmtId="0" fontId="0" fillId="2" borderId="0" xfId="0" applyFill="1" applyAlignment="1" applyProtection="1">
      <alignment wrapText="1"/>
    </xf>
    <xf numFmtId="3" fontId="10" fillId="3" borderId="12" xfId="0" applyNumberFormat="1" applyFont="1" applyFill="1" applyBorder="1" applyAlignment="1" applyProtection="1">
      <alignment horizontal="right" indent="1"/>
      <protection locked="0"/>
    </xf>
    <xf numFmtId="3" fontId="10" fillId="0" borderId="9" xfId="0" applyNumberFormat="1" applyFont="1" applyFill="1" applyBorder="1" applyAlignment="1" applyProtection="1">
      <alignment horizontal="right" indent="1"/>
    </xf>
    <xf numFmtId="164" fontId="10" fillId="0" borderId="9" xfId="0" applyNumberFormat="1" applyFont="1" applyFill="1" applyBorder="1" applyAlignment="1" applyProtection="1">
      <alignment horizontal="right" indent="1"/>
    </xf>
    <xf numFmtId="3" fontId="10" fillId="0" borderId="10" xfId="0" applyNumberFormat="1" applyFont="1" applyFill="1" applyBorder="1" applyAlignment="1" applyProtection="1">
      <alignment horizontal="right" indent="1"/>
    </xf>
    <xf numFmtId="3" fontId="10" fillId="0" borderId="11" xfId="0" applyNumberFormat="1" applyFont="1" applyFill="1" applyBorder="1" applyAlignment="1" applyProtection="1">
      <alignment horizontal="right" indent="1"/>
    </xf>
    <xf numFmtId="0" fontId="18" fillId="0" borderId="21" xfId="0" applyFont="1" applyFill="1" applyBorder="1" applyAlignment="1" applyProtection="1">
      <alignment horizontal="center" vertical="center"/>
    </xf>
    <xf numFmtId="0" fontId="18" fillId="3" borderId="0" xfId="0" applyFont="1" applyFill="1" applyProtection="1"/>
    <xf numFmtId="0" fontId="18" fillId="3" borderId="0" xfId="0" applyFont="1" applyFill="1" applyAlignment="1" applyProtection="1">
      <alignment horizontal="left"/>
    </xf>
    <xf numFmtId="0" fontId="37" fillId="3" borderId="0" xfId="0" applyFont="1" applyFill="1" applyProtection="1"/>
    <xf numFmtId="0" fontId="37" fillId="3" borderId="0" xfId="0" applyFont="1" applyFill="1" applyAlignment="1" applyProtection="1">
      <alignment horizontal="center"/>
    </xf>
    <xf numFmtId="0" fontId="38" fillId="3" borderId="0" xfId="0" applyFont="1" applyFill="1" applyAlignment="1" applyProtection="1">
      <alignment horizontal="center" vertical="center"/>
    </xf>
    <xf numFmtId="0" fontId="18" fillId="3" borderId="0" xfId="0" applyFont="1" applyFill="1" applyAlignment="1" applyProtection="1">
      <alignment horizontal="center" vertical="center"/>
    </xf>
    <xf numFmtId="0" fontId="18" fillId="0" borderId="0" xfId="0" applyFont="1" applyFill="1" applyAlignment="1" applyProtection="1">
      <alignment horizontal="center" vertical="top"/>
    </xf>
    <xf numFmtId="0" fontId="36" fillId="0" borderId="0" xfId="0" applyFont="1" applyFill="1" applyBorder="1" applyProtection="1"/>
    <xf numFmtId="0" fontId="10" fillId="3" borderId="22" xfId="0" applyFont="1" applyFill="1" applyBorder="1" applyAlignment="1" applyProtection="1">
      <alignment horizontal="left" indent="1"/>
      <protection locked="0"/>
    </xf>
    <xf numFmtId="0" fontId="10" fillId="3" borderId="23" xfId="0" applyFont="1" applyFill="1" applyBorder="1" applyAlignment="1" applyProtection="1">
      <alignment horizontal="left" indent="1"/>
      <protection locked="0"/>
    </xf>
    <xf numFmtId="3" fontId="10" fillId="3" borderId="15" xfId="0" applyNumberFormat="1" applyFont="1" applyFill="1" applyBorder="1" applyAlignment="1" applyProtection="1">
      <alignment horizontal="right" indent="1"/>
      <protection locked="0"/>
    </xf>
    <xf numFmtId="0" fontId="10" fillId="0" borderId="22" xfId="0" applyNumberFormat="1" applyFont="1" applyFill="1" applyBorder="1" applyAlignment="1" applyProtection="1">
      <alignment horizontal="left" indent="1"/>
    </xf>
    <xf numFmtId="164" fontId="10" fillId="0" borderId="23" xfId="0" applyNumberFormat="1" applyFont="1" applyFill="1" applyBorder="1" applyAlignment="1" applyProtection="1">
      <alignment horizontal="right" indent="1"/>
    </xf>
    <xf numFmtId="3" fontId="10" fillId="0" borderId="24" xfId="0" applyNumberFormat="1" applyFont="1" applyFill="1" applyBorder="1" applyAlignment="1" applyProtection="1">
      <alignment horizontal="right" indent="1"/>
    </xf>
    <xf numFmtId="3" fontId="10" fillId="0" borderId="23" xfId="0" applyNumberFormat="1" applyFont="1" applyFill="1" applyBorder="1" applyAlignment="1" applyProtection="1">
      <alignment horizontal="right" indent="1"/>
    </xf>
    <xf numFmtId="0" fontId="7" fillId="2" borderId="0" xfId="0" applyFont="1" applyFill="1" applyAlignment="1" applyProtection="1">
      <alignment horizontal="center"/>
    </xf>
    <xf numFmtId="0" fontId="22" fillId="2" borderId="0" xfId="0" applyFont="1" applyFill="1" applyProtection="1"/>
    <xf numFmtId="0" fontId="0" fillId="2" borderId="0" xfId="0" applyFill="1" applyAlignment="1" applyProtection="1">
      <alignment horizontal="left" indent="1"/>
    </xf>
    <xf numFmtId="0" fontId="0" fillId="2" borderId="0" xfId="0" applyFill="1" applyAlignment="1" applyProtection="1">
      <alignment horizontal="left"/>
    </xf>
    <xf numFmtId="3" fontId="28" fillId="0" borderId="0" xfId="0" applyNumberFormat="1" applyFont="1" applyFill="1" applyAlignment="1" applyProtection="1">
      <alignment horizontal="center"/>
    </xf>
    <xf numFmtId="0" fontId="0" fillId="2" borderId="0" xfId="0" applyFill="1" applyAlignment="1" applyProtection="1">
      <alignment horizontal="center"/>
    </xf>
    <xf numFmtId="0" fontId="39" fillId="2" borderId="0" xfId="0" applyFont="1" applyFill="1" applyAlignment="1" applyProtection="1">
      <alignment wrapText="1"/>
    </xf>
    <xf numFmtId="3" fontId="0" fillId="2" borderId="0" xfId="0" applyNumberFormat="1" applyFill="1" applyAlignment="1" applyProtection="1">
      <alignment horizontal="center"/>
    </xf>
    <xf numFmtId="2" fontId="0" fillId="2" borderId="0" xfId="0" applyNumberFormat="1" applyFill="1" applyAlignment="1" applyProtection="1">
      <alignment horizontal="center"/>
    </xf>
    <xf numFmtId="0" fontId="39" fillId="2" borderId="0" xfId="0" applyFont="1" applyFill="1" applyAlignment="1" applyProtection="1">
      <alignment horizontal="center" wrapText="1"/>
    </xf>
    <xf numFmtId="0" fontId="17" fillId="2" borderId="0" xfId="0" applyFont="1" applyFill="1" applyProtection="1"/>
    <xf numFmtId="0" fontId="28" fillId="2" borderId="0" xfId="0" applyFont="1" applyFill="1" applyProtection="1"/>
    <xf numFmtId="0" fontId="40" fillId="2" borderId="0" xfId="0" applyFont="1" applyFill="1" applyProtection="1"/>
    <xf numFmtId="0" fontId="10" fillId="0" borderId="23" xfId="0" applyNumberFormat="1" applyFont="1" applyFill="1" applyBorder="1" applyAlignment="1" applyProtection="1">
      <alignment horizontal="left" indent="1"/>
    </xf>
    <xf numFmtId="0" fontId="0" fillId="2" borderId="0" xfId="0" applyNumberFormat="1" applyFill="1" applyAlignment="1" applyProtection="1">
      <alignment horizontal="left" vertical="top" wrapText="1"/>
    </xf>
    <xf numFmtId="0" fontId="0" fillId="4" borderId="0" xfId="0" applyFill="1" applyProtection="1"/>
    <xf numFmtId="0" fontId="1" fillId="2" borderId="0" xfId="0" applyFont="1" applyFill="1" applyAlignment="1" applyProtection="1">
      <alignment horizontal="right"/>
    </xf>
    <xf numFmtId="0" fontId="1" fillId="2" borderId="0" xfId="0" applyFont="1" applyFill="1" applyProtection="1"/>
    <xf numFmtId="2" fontId="10" fillId="0" borderId="9" xfId="0" applyNumberFormat="1" applyFont="1" applyFill="1" applyBorder="1" applyAlignment="1" applyProtection="1">
      <alignment horizontal="center"/>
    </xf>
    <xf numFmtId="0" fontId="10" fillId="0" borderId="10" xfId="0" applyFont="1" applyFill="1" applyBorder="1" applyAlignment="1" applyProtection="1">
      <alignment horizontal="center"/>
      <protection locked="0"/>
    </xf>
    <xf numFmtId="0" fontId="10" fillId="0" borderId="22" xfId="0" applyFont="1" applyFill="1" applyBorder="1" applyAlignment="1" applyProtection="1">
      <alignment horizontal="center"/>
      <protection locked="0"/>
    </xf>
    <xf numFmtId="2" fontId="10" fillId="0" borderId="23" xfId="0" applyNumberFormat="1" applyFont="1" applyFill="1" applyBorder="1" applyAlignment="1" applyProtection="1">
      <alignment horizontal="center"/>
    </xf>
    <xf numFmtId="0" fontId="9" fillId="2" borderId="0" xfId="0" applyFont="1" applyFill="1" applyAlignment="1" applyProtection="1">
      <alignment vertical="top" wrapText="1"/>
    </xf>
    <xf numFmtId="3" fontId="25" fillId="0" borderId="0" xfId="0" applyNumberFormat="1" applyFont="1" applyFill="1" applyBorder="1" applyAlignment="1" applyProtection="1">
      <alignment horizontal="center"/>
    </xf>
    <xf numFmtId="0" fontId="32" fillId="0" borderId="0" xfId="0" applyFont="1" applyFill="1" applyAlignment="1" applyProtection="1">
      <alignment horizontal="centerContinuous"/>
    </xf>
    <xf numFmtId="0" fontId="1" fillId="5" borderId="0" xfId="0" applyFont="1" applyFill="1" applyBorder="1" applyProtection="1"/>
    <xf numFmtId="0" fontId="0" fillId="5" borderId="0" xfId="0" applyFill="1" applyProtection="1"/>
    <xf numFmtId="0" fontId="1" fillId="5" borderId="0" xfId="0" applyFont="1" applyFill="1" applyProtection="1"/>
    <xf numFmtId="0" fontId="2" fillId="5" borderId="0" xfId="1" applyFill="1" applyAlignment="1" applyProtection="1"/>
    <xf numFmtId="0" fontId="9" fillId="2" borderId="0" xfId="0" applyFont="1" applyFill="1" applyAlignment="1" applyProtection="1">
      <alignment vertical="top" wrapText="1"/>
    </xf>
    <xf numFmtId="0" fontId="1" fillId="2" borderId="0" xfId="0" applyFont="1" applyFill="1" applyAlignment="1" applyProtection="1">
      <alignment vertical="top" wrapText="1"/>
    </xf>
    <xf numFmtId="0" fontId="9" fillId="2" borderId="0" xfId="0" applyFont="1" applyFill="1" applyAlignment="1" applyProtection="1">
      <alignment horizontal="left" vertical="top" wrapText="1"/>
    </xf>
    <xf numFmtId="0" fontId="0" fillId="0" borderId="0" xfId="0" applyAlignment="1">
      <alignment horizontal="left" vertical="top" wrapText="1"/>
    </xf>
    <xf numFmtId="0" fontId="0" fillId="2" borderId="0" xfId="0" applyNumberFormat="1" applyFill="1" applyAlignment="1" applyProtection="1">
      <alignment horizontal="left" vertical="top" wrapText="1"/>
    </xf>
    <xf numFmtId="0" fontId="10" fillId="3" borderId="25" xfId="0" applyFont="1" applyFill="1" applyBorder="1" applyAlignment="1" applyProtection="1">
      <alignment horizontal="center" vertical="center"/>
    </xf>
    <xf numFmtId="0" fontId="10" fillId="3" borderId="26" xfId="0" applyFont="1" applyFill="1" applyBorder="1" applyAlignment="1" applyProtection="1">
      <alignment horizontal="center" vertical="center"/>
    </xf>
    <xf numFmtId="0" fontId="10" fillId="3" borderId="27" xfId="0" applyFont="1" applyFill="1" applyBorder="1" applyAlignment="1" applyProtection="1">
      <alignment horizontal="center" vertical="center"/>
    </xf>
    <xf numFmtId="0" fontId="10" fillId="3" borderId="28"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10" fillId="3" borderId="29" xfId="0" applyFont="1" applyFill="1" applyBorder="1" applyAlignment="1" applyProtection="1">
      <alignment horizontal="center" vertical="center"/>
    </xf>
    <xf numFmtId="0" fontId="9" fillId="2" borderId="0" xfId="0" applyFont="1" applyFill="1" applyAlignment="1" applyProtection="1">
      <alignment vertical="top" wrapText="1"/>
    </xf>
    <xf numFmtId="0" fontId="0" fillId="0" borderId="0" xfId="0" applyAlignment="1" applyProtection="1">
      <alignment vertical="top" wrapText="1"/>
    </xf>
    <xf numFmtId="0" fontId="39" fillId="2" borderId="0" xfId="0" applyFont="1" applyFill="1" applyAlignment="1" applyProtection="1">
      <alignment horizontal="center" wrapText="1"/>
    </xf>
    <xf numFmtId="0" fontId="39" fillId="2" borderId="30" xfId="0" applyFont="1" applyFill="1" applyBorder="1" applyAlignment="1" applyProtection="1">
      <alignment horizontal="center" wrapText="1"/>
    </xf>
    <xf numFmtId="0" fontId="0" fillId="2" borderId="0" xfId="0" applyFill="1" applyAlignment="1" applyProtection="1">
      <alignment vertical="top" wrapText="1"/>
    </xf>
    <xf numFmtId="0" fontId="0" fillId="2" borderId="0" xfId="0" applyFill="1" applyAlignment="1" applyProtection="1">
      <alignment wrapText="1"/>
    </xf>
    <xf numFmtId="0" fontId="1" fillId="2" borderId="0" xfId="0" applyFont="1" applyFill="1" applyAlignment="1" applyProtection="1">
      <alignment vertical="top" wrapText="1"/>
    </xf>
    <xf numFmtId="0" fontId="0" fillId="0" borderId="0" xfId="0" applyAlignment="1">
      <alignment vertical="top" wrapText="1"/>
    </xf>
    <xf numFmtId="3" fontId="16" fillId="0" borderId="0" xfId="0" applyNumberFormat="1" applyFont="1" applyFill="1" applyBorder="1" applyAlignment="1" applyProtection="1">
      <alignment horizontal="center"/>
    </xf>
    <xf numFmtId="0" fontId="30" fillId="0" borderId="0" xfId="0" applyFont="1" applyFill="1" applyAlignment="1" applyProtection="1">
      <alignment horizontal="center"/>
    </xf>
    <xf numFmtId="0" fontId="0" fillId="0" borderId="0" xfId="0" applyFill="1" applyAlignment="1" applyProtection="1"/>
    <xf numFmtId="0" fontId="1" fillId="5" borderId="0" xfId="0" applyFont="1" applyFill="1" applyAlignment="1" applyProtection="1">
      <alignment vertical="top" wrapText="1"/>
    </xf>
    <xf numFmtId="0" fontId="0" fillId="5" borderId="0" xfId="0" applyFill="1" applyAlignment="1">
      <alignment vertical="top" wrapText="1"/>
    </xf>
    <xf numFmtId="0" fontId="0" fillId="0" borderId="0" xfId="0" applyProtection="1"/>
    <xf numFmtId="0" fontId="0" fillId="5" borderId="0" xfId="0" applyFill="1" applyAlignment="1" applyProtection="1">
      <alignment vertical="top" wrapText="1"/>
    </xf>
  </cellXfs>
  <cellStyles count="2">
    <cellStyle name="Hyperlink" xfId="1" builtinId="8"/>
    <cellStyle name="Normal" xfId="0" builtinId="0"/>
  </cellStyles>
  <dxfs count="3">
    <dxf>
      <font>
        <b/>
        <i val="0"/>
        <strike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val="0"/>
        <i val="0"/>
        <condense val="0"/>
        <extend val="0"/>
        <color indexed="10"/>
      </font>
      <fill>
        <patternFill>
          <bgColor indexed="13"/>
        </patternFill>
      </fill>
    </dxf>
    <dxf>
      <font>
        <b/>
        <i val="0"/>
        <condense val="0"/>
        <extend val="0"/>
        <color indexed="10"/>
      </font>
      <fill>
        <patternFill patternType="solid">
          <bgColor indexed="13"/>
        </patternFill>
      </fill>
      <border>
        <left style="thin">
          <color indexed="10"/>
        </left>
        <right style="thin">
          <color indexed="10"/>
        </right>
        <top style="thin">
          <color indexed="10"/>
        </top>
        <bottom style="thin">
          <color indexed="1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0</xdr:rowOff>
    </xdr:from>
    <xdr:to>
      <xdr:col>7</xdr:col>
      <xdr:colOff>1790700</xdr:colOff>
      <xdr:row>6</xdr:row>
      <xdr:rowOff>0</xdr:rowOff>
    </xdr:to>
    <xdr:pic>
      <xdr:nvPicPr>
        <xdr:cNvPr id="2066" name="Picture 18" descr="long logo-Convert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0"/>
          <a:ext cx="7277100"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2209800</xdr:colOff>
      <xdr:row>53</xdr:row>
      <xdr:rowOff>161925</xdr:rowOff>
    </xdr:from>
    <xdr:to>
      <xdr:col>3</xdr:col>
      <xdr:colOff>0</xdr:colOff>
      <xdr:row>53</xdr:row>
      <xdr:rowOff>161925</xdr:rowOff>
    </xdr:to>
    <xdr:sp macro="" textlink="">
      <xdr:nvSpPr>
        <xdr:cNvPr id="2104" name="Line 56"/>
        <xdr:cNvSpPr>
          <a:spLocks noChangeShapeType="1"/>
        </xdr:cNvSpPr>
      </xdr:nvSpPr>
      <xdr:spPr bwMode="auto">
        <a:xfrm flipH="1">
          <a:off x="2581275" y="11296650"/>
          <a:ext cx="158115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2209800</xdr:colOff>
      <xdr:row>53</xdr:row>
      <xdr:rowOff>161925</xdr:rowOff>
    </xdr:from>
    <xdr:to>
      <xdr:col>2</xdr:col>
      <xdr:colOff>2209800</xdr:colOff>
      <xdr:row>55</xdr:row>
      <xdr:rowOff>9525</xdr:rowOff>
    </xdr:to>
    <xdr:sp macro="" textlink="">
      <xdr:nvSpPr>
        <xdr:cNvPr id="2105" name="Line 57"/>
        <xdr:cNvSpPr>
          <a:spLocks noChangeShapeType="1"/>
        </xdr:cNvSpPr>
      </xdr:nvSpPr>
      <xdr:spPr bwMode="auto">
        <a:xfrm>
          <a:off x="2581275" y="11296650"/>
          <a:ext cx="0" cy="25717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438150</xdr:colOff>
      <xdr:row>0</xdr:row>
      <xdr:rowOff>0</xdr:rowOff>
    </xdr:from>
    <xdr:to>
      <xdr:col>5</xdr:col>
      <xdr:colOff>438150</xdr:colOff>
      <xdr:row>0</xdr:row>
      <xdr:rowOff>0</xdr:rowOff>
    </xdr:to>
    <xdr:sp macro="" textlink="">
      <xdr:nvSpPr>
        <xdr:cNvPr id="3073" name="Line 1"/>
        <xdr:cNvSpPr>
          <a:spLocks noChangeShapeType="1"/>
        </xdr:cNvSpPr>
      </xdr:nvSpPr>
      <xdr:spPr bwMode="auto">
        <a:xfrm flipH="1">
          <a:off x="5676900"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504825</xdr:colOff>
      <xdr:row>0</xdr:row>
      <xdr:rowOff>0</xdr:rowOff>
    </xdr:from>
    <xdr:to>
      <xdr:col>8</xdr:col>
      <xdr:colOff>504825</xdr:colOff>
      <xdr:row>0</xdr:row>
      <xdr:rowOff>0</xdr:rowOff>
    </xdr:to>
    <xdr:sp macro="" textlink="">
      <xdr:nvSpPr>
        <xdr:cNvPr id="3074" name="Line 2"/>
        <xdr:cNvSpPr>
          <a:spLocks noChangeShapeType="1"/>
        </xdr:cNvSpPr>
      </xdr:nvSpPr>
      <xdr:spPr bwMode="auto">
        <a:xfrm>
          <a:off x="886777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438150</xdr:colOff>
      <xdr:row>0</xdr:row>
      <xdr:rowOff>0</xdr:rowOff>
    </xdr:from>
    <xdr:to>
      <xdr:col>6</xdr:col>
      <xdr:colOff>438150</xdr:colOff>
      <xdr:row>0</xdr:row>
      <xdr:rowOff>0</xdr:rowOff>
    </xdr:to>
    <xdr:sp macro="" textlink="">
      <xdr:nvSpPr>
        <xdr:cNvPr id="3076" name="Line 4"/>
        <xdr:cNvSpPr>
          <a:spLocks noChangeShapeType="1"/>
        </xdr:cNvSpPr>
      </xdr:nvSpPr>
      <xdr:spPr bwMode="auto">
        <a:xfrm>
          <a:off x="7105650"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428625</xdr:colOff>
      <xdr:row>0</xdr:row>
      <xdr:rowOff>0</xdr:rowOff>
    </xdr:from>
    <xdr:to>
      <xdr:col>4</xdr:col>
      <xdr:colOff>428625</xdr:colOff>
      <xdr:row>0</xdr:row>
      <xdr:rowOff>0</xdr:rowOff>
    </xdr:to>
    <xdr:sp macro="" textlink="">
      <xdr:nvSpPr>
        <xdr:cNvPr id="3077" name="Line 5"/>
        <xdr:cNvSpPr>
          <a:spLocks noChangeShapeType="1"/>
        </xdr:cNvSpPr>
      </xdr:nvSpPr>
      <xdr:spPr bwMode="auto">
        <a:xfrm>
          <a:off x="4505325" y="0"/>
          <a:ext cx="0" cy="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ountainview.gov/civica/filebank/blobdload.asp?BlobID=7204"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http://www.mountainview.gov/civicax/filebank/blobdload.aspx?BlobID=18998" TargetMode="External"/><Relationship Id="rId2" Type="http://schemas.openxmlformats.org/officeDocument/2006/relationships/hyperlink" Target="http://www.water.ca.gov/wateruseefficiency/landscapeordinance/" TargetMode="External"/><Relationship Id="rId1" Type="http://schemas.openxmlformats.org/officeDocument/2006/relationships/printerSettings" Target="../printerSettings/printerSettings5.bin"/><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60"/>
  <sheetViews>
    <sheetView showGridLines="0" tabSelected="1" zoomScale="95" zoomScaleNormal="95" zoomScaleSheetLayoutView="85" workbookViewId="0">
      <selection activeCell="G34" sqref="G34"/>
    </sheetView>
  </sheetViews>
  <sheetFormatPr defaultRowHeight="12.75" x14ac:dyDescent="0.2"/>
  <cols>
    <col min="1" max="1" width="2.140625" style="2" customWidth="1"/>
    <col min="2" max="2" width="3.42578125" style="2" customWidth="1"/>
    <col min="3" max="3" width="56.85546875" style="2" customWidth="1"/>
    <col min="4" max="4" width="4.140625" style="2" customWidth="1"/>
    <col min="5" max="5" width="21" style="2" customWidth="1"/>
    <col min="6" max="6" width="30.7109375" style="2" customWidth="1"/>
    <col min="7" max="7" width="30.85546875" style="2" customWidth="1"/>
    <col min="8" max="8" width="30.140625" style="2" customWidth="1"/>
    <col min="9" max="16384" width="9.140625" style="2"/>
  </cols>
  <sheetData>
    <row r="1" spans="1:13" x14ac:dyDescent="0.2">
      <c r="E1" s="25"/>
      <c r="F1" s="25"/>
      <c r="G1" s="25"/>
      <c r="H1" s="25"/>
    </row>
    <row r="2" spans="1:13" x14ac:dyDescent="0.2">
      <c r="E2" s="25"/>
      <c r="F2" s="25"/>
      <c r="G2" s="25"/>
      <c r="H2" s="25"/>
    </row>
    <row r="3" spans="1:13" x14ac:dyDescent="0.2">
      <c r="E3" s="25"/>
      <c r="F3" s="25"/>
      <c r="G3" s="25"/>
      <c r="H3" s="25"/>
    </row>
    <row r="4" spans="1:13" x14ac:dyDescent="0.2">
      <c r="E4" s="25"/>
      <c r="F4" s="25"/>
      <c r="G4" s="25"/>
      <c r="H4" s="25"/>
    </row>
    <row r="5" spans="1:13" x14ac:dyDescent="0.2">
      <c r="E5" s="25"/>
      <c r="F5" s="25"/>
      <c r="G5" s="25"/>
      <c r="H5" s="25"/>
    </row>
    <row r="6" spans="1:13" x14ac:dyDescent="0.2">
      <c r="E6" s="25"/>
      <c r="F6" s="25"/>
      <c r="G6" s="25"/>
      <c r="H6" s="25"/>
    </row>
    <row r="7" spans="1:13" ht="23.25" x14ac:dyDescent="0.35">
      <c r="A7" s="3" t="s">
        <v>1</v>
      </c>
      <c r="E7" s="25"/>
      <c r="F7" s="25"/>
      <c r="G7" s="25"/>
      <c r="H7" s="25"/>
    </row>
    <row r="8" spans="1:13" ht="22.5" x14ac:dyDescent="0.4">
      <c r="E8" s="26" t="s">
        <v>34</v>
      </c>
      <c r="F8" s="27"/>
      <c r="G8" s="27"/>
      <c r="H8" s="27"/>
    </row>
    <row r="9" spans="1:13" ht="18" customHeight="1" x14ac:dyDescent="0.25">
      <c r="B9" s="114">
        <v>1</v>
      </c>
      <c r="C9" s="7" t="s">
        <v>74</v>
      </c>
      <c r="E9" s="116" t="s">
        <v>80</v>
      </c>
      <c r="F9" s="25"/>
      <c r="G9" s="25"/>
      <c r="H9" s="25"/>
    </row>
    <row r="10" spans="1:13" ht="21" customHeight="1" x14ac:dyDescent="0.3">
      <c r="C10" s="16"/>
      <c r="E10" s="28" t="s">
        <v>35</v>
      </c>
      <c r="F10" s="29"/>
      <c r="G10" s="29"/>
      <c r="H10" s="29"/>
      <c r="J10" s="60"/>
      <c r="M10" s="60"/>
    </row>
    <row r="11" spans="1:13" ht="21" customHeight="1" x14ac:dyDescent="0.3">
      <c r="B11" s="114">
        <v>2</v>
      </c>
      <c r="C11" s="6" t="s">
        <v>75</v>
      </c>
      <c r="E11" s="25"/>
      <c r="F11" s="25"/>
      <c r="G11" s="25"/>
      <c r="H11" s="25"/>
      <c r="J11" s="60"/>
      <c r="M11" s="60"/>
    </row>
    <row r="12" spans="1:13" ht="21" customHeight="1" x14ac:dyDescent="0.4">
      <c r="C12" s="163" t="s">
        <v>124</v>
      </c>
      <c r="E12" s="30" t="s">
        <v>54</v>
      </c>
      <c r="F12" s="25"/>
      <c r="G12" s="25"/>
      <c r="H12" s="25"/>
      <c r="J12" s="60"/>
      <c r="M12" s="60"/>
    </row>
    <row r="13" spans="1:13" ht="21" customHeight="1" x14ac:dyDescent="0.35">
      <c r="C13" s="163"/>
      <c r="E13" s="14" t="s">
        <v>137</v>
      </c>
      <c r="F13" s="9"/>
      <c r="G13" s="9"/>
      <c r="H13" s="9"/>
    </row>
    <row r="14" spans="1:13" ht="15.75" customHeight="1" x14ac:dyDescent="0.35">
      <c r="C14" s="162"/>
      <c r="E14" s="31" t="s">
        <v>138</v>
      </c>
      <c r="F14" s="25"/>
      <c r="G14" s="25"/>
      <c r="H14" s="25"/>
    </row>
    <row r="15" spans="1:13" ht="18" customHeight="1" x14ac:dyDescent="0.35">
      <c r="C15" s="162"/>
      <c r="E15" s="31"/>
      <c r="F15" s="25"/>
      <c r="G15" s="25"/>
      <c r="H15" s="25"/>
    </row>
    <row r="16" spans="1:13" ht="21" x14ac:dyDescent="0.4">
      <c r="C16" s="144"/>
      <c r="E16" s="32" t="s">
        <v>36</v>
      </c>
      <c r="F16" s="27"/>
      <c r="G16" s="27"/>
      <c r="H16" s="27"/>
    </row>
    <row r="17" spans="2:8" ht="15.75" x14ac:dyDescent="0.25">
      <c r="B17" s="114">
        <v>3</v>
      </c>
      <c r="C17" s="7" t="s">
        <v>76</v>
      </c>
      <c r="E17" s="25"/>
      <c r="F17" s="25"/>
      <c r="G17" s="25"/>
      <c r="H17" s="25"/>
    </row>
    <row r="18" spans="2:8" ht="18" customHeight="1" x14ac:dyDescent="0.35">
      <c r="C18" s="161" t="s">
        <v>119</v>
      </c>
      <c r="E18" s="33" t="s">
        <v>51</v>
      </c>
      <c r="F18" s="25"/>
      <c r="G18" s="25"/>
      <c r="H18" s="25"/>
    </row>
    <row r="19" spans="2:8" ht="18" customHeight="1" x14ac:dyDescent="0.2">
      <c r="C19" s="161"/>
      <c r="E19" s="120" t="s">
        <v>81</v>
      </c>
      <c r="F19" s="120" t="s">
        <v>85</v>
      </c>
      <c r="G19" s="120" t="s">
        <v>83</v>
      </c>
      <c r="H19" s="120" t="s">
        <v>84</v>
      </c>
    </row>
    <row r="20" spans="2:8" ht="16.5" thickBot="1" x14ac:dyDescent="0.3">
      <c r="C20" s="161"/>
      <c r="E20" s="117" t="s">
        <v>82</v>
      </c>
      <c r="F20" s="118" t="s">
        <v>82</v>
      </c>
      <c r="G20" s="118" t="s">
        <v>82</v>
      </c>
      <c r="H20" s="118" t="s">
        <v>82</v>
      </c>
    </row>
    <row r="21" spans="2:8" ht="33" customHeight="1" x14ac:dyDescent="0.2">
      <c r="C21" s="161"/>
      <c r="E21" s="34" t="s">
        <v>52</v>
      </c>
      <c r="F21" s="35" t="s">
        <v>2</v>
      </c>
      <c r="G21" s="35" t="s">
        <v>3</v>
      </c>
      <c r="H21" s="36" t="s">
        <v>99</v>
      </c>
    </row>
    <row r="22" spans="2:8" ht="15" customHeight="1" x14ac:dyDescent="0.3">
      <c r="C22" s="161"/>
      <c r="E22" s="105"/>
      <c r="F22" s="106"/>
      <c r="G22" s="106"/>
      <c r="H22" s="109"/>
    </row>
    <row r="23" spans="2:8" ht="15" x14ac:dyDescent="0.3">
      <c r="C23" s="161"/>
      <c r="E23" s="105"/>
      <c r="F23" s="106"/>
      <c r="G23" s="106"/>
      <c r="H23" s="109"/>
    </row>
    <row r="24" spans="2:8" ht="15" customHeight="1" x14ac:dyDescent="0.3">
      <c r="C24" s="161"/>
      <c r="E24" s="105"/>
      <c r="F24" s="106"/>
      <c r="G24" s="106"/>
      <c r="H24" s="109"/>
    </row>
    <row r="25" spans="2:8" ht="15.75" customHeight="1" x14ac:dyDescent="0.3">
      <c r="C25" s="161"/>
      <c r="E25" s="105"/>
      <c r="F25" s="106"/>
      <c r="G25" s="106"/>
      <c r="H25" s="109"/>
    </row>
    <row r="26" spans="2:8" ht="15" customHeight="1" x14ac:dyDescent="0.3">
      <c r="C26" s="162"/>
      <c r="E26" s="105"/>
      <c r="F26" s="106"/>
      <c r="G26" s="106"/>
      <c r="H26" s="109"/>
    </row>
    <row r="27" spans="2:8" ht="15" x14ac:dyDescent="0.3">
      <c r="C27" s="162"/>
      <c r="E27" s="105"/>
      <c r="F27" s="106"/>
      <c r="G27" s="106"/>
      <c r="H27" s="109"/>
    </row>
    <row r="28" spans="2:8" ht="15" customHeight="1" x14ac:dyDescent="0.3">
      <c r="C28" s="162"/>
      <c r="E28" s="105"/>
      <c r="F28" s="106"/>
      <c r="G28" s="106"/>
      <c r="H28" s="109"/>
    </row>
    <row r="29" spans="2:8" ht="15" x14ac:dyDescent="0.3">
      <c r="C29" s="162"/>
      <c r="E29" s="105"/>
      <c r="F29" s="106"/>
      <c r="G29" s="106"/>
      <c r="H29" s="109"/>
    </row>
    <row r="30" spans="2:8" ht="15" x14ac:dyDescent="0.3">
      <c r="C30" s="162"/>
      <c r="E30" s="105"/>
      <c r="F30" s="106"/>
      <c r="G30" s="106"/>
      <c r="H30" s="109"/>
    </row>
    <row r="31" spans="2:8" ht="15" x14ac:dyDescent="0.3">
      <c r="C31" s="23" t="s">
        <v>50</v>
      </c>
      <c r="E31" s="105"/>
      <c r="F31" s="106"/>
      <c r="G31" s="106"/>
      <c r="H31" s="109"/>
    </row>
    <row r="32" spans="2:8" ht="15" x14ac:dyDescent="0.3">
      <c r="C32" s="99"/>
      <c r="E32" s="105"/>
      <c r="F32" s="106"/>
      <c r="G32" s="106"/>
      <c r="H32" s="109"/>
    </row>
    <row r="33" spans="2:8" ht="15.75" x14ac:dyDescent="0.3">
      <c r="B33" s="114">
        <v>4</v>
      </c>
      <c r="C33" s="7" t="s">
        <v>77</v>
      </c>
      <c r="E33" s="105"/>
      <c r="F33" s="106"/>
      <c r="G33" s="106"/>
      <c r="H33" s="109"/>
    </row>
    <row r="34" spans="2:8" ht="15" x14ac:dyDescent="0.3">
      <c r="C34" s="170" t="s">
        <v>103</v>
      </c>
      <c r="E34" s="105"/>
      <c r="F34" s="106"/>
      <c r="G34" s="106"/>
      <c r="H34" s="109"/>
    </row>
    <row r="35" spans="2:8" ht="15" x14ac:dyDescent="0.3">
      <c r="C35" s="171"/>
      <c r="E35" s="105"/>
      <c r="F35" s="106"/>
      <c r="G35" s="106"/>
      <c r="H35" s="109"/>
    </row>
    <row r="36" spans="2:8" ht="15.75" thickBot="1" x14ac:dyDescent="0.35">
      <c r="C36" s="171"/>
      <c r="E36" s="123"/>
      <c r="F36" s="124"/>
      <c r="G36" s="124"/>
      <c r="H36" s="125"/>
    </row>
    <row r="37" spans="2:8" ht="15" x14ac:dyDescent="0.3">
      <c r="C37" s="171"/>
      <c r="E37" s="37"/>
      <c r="F37" s="37"/>
      <c r="G37" s="37"/>
      <c r="H37" s="88"/>
    </row>
    <row r="38" spans="2:8" ht="15.75" x14ac:dyDescent="0.25">
      <c r="C38" s="171"/>
      <c r="E38" s="115" t="s">
        <v>86</v>
      </c>
      <c r="F38" s="25"/>
      <c r="G38" s="25"/>
      <c r="H38" s="25"/>
    </row>
    <row r="39" spans="2:8" ht="18.75" thickBot="1" x14ac:dyDescent="0.4">
      <c r="C39" s="171"/>
      <c r="E39" s="38" t="s">
        <v>53</v>
      </c>
      <c r="F39" s="25"/>
      <c r="G39" s="25"/>
      <c r="H39" s="25"/>
    </row>
    <row r="40" spans="2:8" ht="15" x14ac:dyDescent="0.3">
      <c r="C40" s="99"/>
      <c r="E40" s="164" t="s">
        <v>15</v>
      </c>
      <c r="F40" s="165"/>
      <c r="G40" s="166"/>
      <c r="H40" s="39" t="s">
        <v>16</v>
      </c>
    </row>
    <row r="41" spans="2:8" ht="15.75" x14ac:dyDescent="0.3">
      <c r="B41" s="114">
        <v>5</v>
      </c>
      <c r="C41" s="7" t="s">
        <v>78</v>
      </c>
      <c r="E41" s="167"/>
      <c r="F41" s="168"/>
      <c r="G41" s="169"/>
      <c r="H41" s="40" t="s">
        <v>100</v>
      </c>
    </row>
    <row r="42" spans="2:8" ht="15" customHeight="1" x14ac:dyDescent="0.3">
      <c r="B42" s="24"/>
      <c r="E42" s="41" t="s">
        <v>17</v>
      </c>
      <c r="F42" s="42"/>
      <c r="G42" s="43"/>
      <c r="H42" s="44">
        <f>SUMIF(F22:F36,"=Low",H22:H36)</f>
        <v>0</v>
      </c>
    </row>
    <row r="43" spans="2:8" ht="15.75" x14ac:dyDescent="0.3">
      <c r="B43" s="114">
        <v>6</v>
      </c>
      <c r="C43" s="7" t="s">
        <v>53</v>
      </c>
      <c r="E43" s="45" t="s">
        <v>47</v>
      </c>
      <c r="F43" s="46"/>
      <c r="G43" s="47"/>
      <c r="H43" s="44">
        <f>(SUMIF(F22:F36,"=Moderate",H22:H36)+(SUMIF(F22:F36,"=Mixed (Mod / Low)",H22:H36)))</f>
        <v>0</v>
      </c>
    </row>
    <row r="44" spans="2:8" ht="15.75" x14ac:dyDescent="0.3">
      <c r="C44" s="170" t="s">
        <v>57</v>
      </c>
      <c r="E44" s="45" t="s">
        <v>18</v>
      </c>
      <c r="F44" s="46"/>
      <c r="G44" s="47"/>
      <c r="H44" s="44">
        <f>SUMIF(F22:F36,"=High",H22:H36)+SUMIF(F22:F36,"=High (Water Feature)",H22:H36)</f>
        <v>0</v>
      </c>
    </row>
    <row r="45" spans="2:8" ht="16.5" thickBot="1" x14ac:dyDescent="0.35">
      <c r="C45" s="170"/>
      <c r="E45" s="48" t="s">
        <v>19</v>
      </c>
      <c r="F45" s="49"/>
      <c r="G45" s="50"/>
      <c r="H45" s="44">
        <f>SUMIF(F22:F36,"=Special Landscape Area (SLA)",H22:H36)</f>
        <v>0</v>
      </c>
    </row>
    <row r="46" spans="2:8" ht="16.5" thickBot="1" x14ac:dyDescent="0.35">
      <c r="C46" s="170"/>
      <c r="E46" s="51" t="s">
        <v>20</v>
      </c>
      <c r="F46" s="52"/>
      <c r="G46" s="53"/>
      <c r="H46" s="54">
        <f>SUM(H42:H45)</f>
        <v>0</v>
      </c>
    </row>
    <row r="47" spans="2:8" x14ac:dyDescent="0.2">
      <c r="E47" s="25"/>
      <c r="F47" s="25"/>
      <c r="G47" s="25"/>
      <c r="H47" s="25"/>
    </row>
    <row r="48" spans="2:8" ht="15.75" x14ac:dyDescent="0.25">
      <c r="B48" s="114">
        <v>7</v>
      </c>
      <c r="C48" s="7" t="s">
        <v>79</v>
      </c>
      <c r="E48" s="115" t="s">
        <v>87</v>
      </c>
      <c r="F48" s="25"/>
      <c r="G48" s="25"/>
      <c r="H48" s="25"/>
    </row>
    <row r="49" spans="2:9" ht="21" x14ac:dyDescent="0.4">
      <c r="C49" s="161" t="s">
        <v>71</v>
      </c>
      <c r="E49" s="55" t="s">
        <v>37</v>
      </c>
      <c r="F49" s="56"/>
      <c r="G49" s="153">
        <f>26.66*((0.45*H46)+(0.55*H45))</f>
        <v>0</v>
      </c>
      <c r="H49" s="57" t="s">
        <v>38</v>
      </c>
      <c r="I49" s="58"/>
    </row>
    <row r="50" spans="2:9" ht="15" x14ac:dyDescent="0.3">
      <c r="C50" s="161"/>
      <c r="E50" s="42"/>
      <c r="F50" s="25"/>
      <c r="G50" s="25"/>
      <c r="H50" s="25"/>
      <c r="I50" s="59"/>
    </row>
    <row r="51" spans="2:9" ht="15" x14ac:dyDescent="0.3">
      <c r="E51" s="42"/>
      <c r="F51" s="25"/>
      <c r="G51" s="25"/>
      <c r="H51" s="25"/>
      <c r="I51" s="59"/>
    </row>
    <row r="52" spans="2:9" ht="15.75" x14ac:dyDescent="0.25">
      <c r="B52" s="114">
        <v>8</v>
      </c>
      <c r="C52" s="7" t="s">
        <v>113</v>
      </c>
      <c r="I52" s="89"/>
    </row>
    <row r="53" spans="2:9" ht="14.25" x14ac:dyDescent="0.2">
      <c r="C53" s="140" t="s">
        <v>115</v>
      </c>
      <c r="I53" s="89"/>
    </row>
    <row r="54" spans="2:9" ht="18" x14ac:dyDescent="0.35">
      <c r="D54" s="142" t="s">
        <v>114</v>
      </c>
      <c r="E54" s="141" t="str">
        <f>IF(AND(COUNTA(E22:E36)=COUNTA(F22:F36),COUNTA(F22:F36)=COUNTA(G22:G36),COUNTA(G22:G36)=COUNTA(H22:H36)),"Go to the next worksheet tab and complete Table B-1.","Please fill in missing data before going to the next tab and completing Table B-1.")</f>
        <v>Go to the next worksheet tab and complete Table B-1.</v>
      </c>
      <c r="I54" s="89"/>
    </row>
    <row r="55" spans="2:9" ht="14.25" x14ac:dyDescent="0.2">
      <c r="I55" s="89"/>
    </row>
    <row r="56" spans="2:9" ht="14.25" x14ac:dyDescent="0.2">
      <c r="C56" s="15"/>
      <c r="I56" s="98"/>
    </row>
    <row r="57" spans="2:9" x14ac:dyDescent="0.2">
      <c r="C57" s="103"/>
      <c r="D57" s="24"/>
      <c r="I57" s="24"/>
    </row>
    <row r="58" spans="2:9" x14ac:dyDescent="0.2">
      <c r="C58" s="103"/>
      <c r="D58" s="24"/>
    </row>
    <row r="59" spans="2:9" x14ac:dyDescent="0.2">
      <c r="D59" s="24"/>
    </row>
    <row r="60" spans="2:9" x14ac:dyDescent="0.2">
      <c r="D60" s="24"/>
    </row>
  </sheetData>
  <sheetProtection password="E761" sheet="1" objects="1" scenarios="1" selectLockedCells="1"/>
  <customSheetViews>
    <customSheetView guid="{F04D0929-1B1C-413C-A9F1-8E40B80D7B38}" showPageBreaks="1" showGridLines="0" fitToPage="1" printArea="1">
      <selection activeCell="H24" sqref="H24"/>
      <colBreaks count="2" manualBreakCount="2">
        <brk id="4" min="4" max="43" man="1"/>
        <brk id="8" min="4" max="43" man="1"/>
      </colBreaks>
      <pageMargins left="0.75" right="0.75" top="0.5" bottom="0.5" header="0.5" footer="0.5"/>
      <printOptions horizontalCentered="1"/>
      <pageSetup scale="80" orientation="portrait" r:id="rId1"/>
      <headerFooter alignWithMargins="0">
        <oddFooter xml:space="preserve">&amp;LDate Printed: &amp;D&amp;C1 of 2&amp;R&amp;"Arial,Italic"&amp;8Version: December 8, 2010 </oddFooter>
      </headerFooter>
    </customSheetView>
  </customSheetViews>
  <mergeCells count="6">
    <mergeCell ref="C18:C30"/>
    <mergeCell ref="C12:C15"/>
    <mergeCell ref="C49:C50"/>
    <mergeCell ref="E40:G41"/>
    <mergeCell ref="C44:C46"/>
    <mergeCell ref="C34:C39"/>
  </mergeCells>
  <phoneticPr fontId="3" type="noConversion"/>
  <dataValidations count="2">
    <dataValidation type="custom" allowBlank="1" showInputMessage="1" showErrorMessage="1" sqref="F37">
      <formula1>"SLA"</formula1>
    </dataValidation>
    <dataValidation type="list" allowBlank="1" showInputMessage="1" showErrorMessage="1" sqref="F22:F36">
      <formula1>Water_Use_Type</formula1>
    </dataValidation>
  </dataValidations>
  <hyperlinks>
    <hyperlink ref="C31" r:id="rId2"/>
  </hyperlinks>
  <printOptions horizontalCentered="1"/>
  <pageMargins left="0.75" right="0.75" top="0.5" bottom="0.5" header="0.5" footer="0.5"/>
  <pageSetup scale="80" orientation="portrait" r:id="rId3"/>
  <headerFooter alignWithMargins="0">
    <oddFooter xml:space="preserve">&amp;LDate Printed: &amp;D&amp;C1 of 2&amp;R&amp;"Arial,Italic"&amp;8Version: December 8, 2010 </oddFooter>
  </headerFooter>
  <colBreaks count="2" manualBreakCount="2">
    <brk id="4" min="4" max="43" man="1"/>
    <brk id="8" min="4" max="43"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60"/>
  <sheetViews>
    <sheetView showGridLines="0" topLeftCell="B1" zoomScaleNormal="90" zoomScaleSheetLayoutView="85" workbookViewId="0">
      <selection activeCell="J7" sqref="J7"/>
    </sheetView>
  </sheetViews>
  <sheetFormatPr defaultRowHeight="12.75" x14ac:dyDescent="0.2"/>
  <cols>
    <col min="1" max="1" width="2.28515625" style="2" customWidth="1"/>
    <col min="2" max="2" width="3.7109375" style="2" customWidth="1"/>
    <col min="3" max="3" width="52" style="2" customWidth="1"/>
    <col min="4" max="4" width="3.140625" style="2" customWidth="1"/>
    <col min="5" max="5" width="17.42578125" style="2" customWidth="1"/>
    <col min="6" max="6" width="21.42578125" style="2" customWidth="1"/>
    <col min="7" max="7" width="17.42578125" style="2" customWidth="1"/>
    <col min="8" max="8" width="8" style="2" customWidth="1"/>
    <col min="9" max="9" width="12" style="2" customWidth="1"/>
    <col min="10" max="10" width="13.28515625" style="2" customWidth="1"/>
    <col min="11" max="11" width="18.42578125" style="2" customWidth="1"/>
    <col min="12" max="12" width="13.28515625" style="2" customWidth="1"/>
    <col min="13" max="14" width="9.28515625" style="2" hidden="1" customWidth="1"/>
    <col min="15" max="16" width="7.5703125" style="2" hidden="1" customWidth="1"/>
    <col min="17" max="17" width="14.28515625" style="2" hidden="1" customWidth="1"/>
    <col min="18" max="18" width="10.7109375" style="2" hidden="1" customWidth="1"/>
    <col min="19" max="19" width="9.140625" style="2" hidden="1" customWidth="1"/>
    <col min="20" max="16384" width="9.140625" style="2"/>
  </cols>
  <sheetData>
    <row r="1" spans="1:19" ht="23.25" x14ac:dyDescent="0.4">
      <c r="A1" s="10" t="s">
        <v>1</v>
      </c>
      <c r="D1" s="11"/>
      <c r="E1" s="62" t="s">
        <v>44</v>
      </c>
      <c r="F1" s="17"/>
      <c r="G1" s="17"/>
      <c r="H1" s="17"/>
      <c r="I1" s="17"/>
      <c r="J1" s="17"/>
      <c r="K1" s="17"/>
      <c r="L1" s="17"/>
    </row>
    <row r="2" spans="1:19" ht="15.75" x14ac:dyDescent="0.25">
      <c r="E2" s="63"/>
      <c r="F2" s="9"/>
      <c r="G2" s="9"/>
      <c r="H2" s="9"/>
      <c r="I2" s="9"/>
      <c r="J2" s="9"/>
      <c r="K2" s="9"/>
      <c r="L2" s="9"/>
      <c r="N2" s="90"/>
    </row>
    <row r="3" spans="1:19" ht="15.75" customHeight="1" x14ac:dyDescent="0.35">
      <c r="B3" s="114">
        <v>1</v>
      </c>
      <c r="C3" s="7" t="s">
        <v>88</v>
      </c>
      <c r="E3" s="64" t="s">
        <v>0</v>
      </c>
      <c r="F3" s="9"/>
      <c r="G3" s="9"/>
      <c r="H3" s="9"/>
      <c r="I3" s="9"/>
      <c r="J3" s="120" t="s">
        <v>85</v>
      </c>
      <c r="K3" s="145"/>
      <c r="L3" s="9"/>
      <c r="N3" s="91"/>
    </row>
    <row r="4" spans="1:19" ht="18" customHeight="1" thickBot="1" x14ac:dyDescent="0.25">
      <c r="C4" s="174" t="s">
        <v>56</v>
      </c>
      <c r="E4" s="121" t="s">
        <v>80</v>
      </c>
      <c r="F4" s="121" t="s">
        <v>80</v>
      </c>
      <c r="G4" s="121" t="s">
        <v>80</v>
      </c>
      <c r="H4" s="121" t="s">
        <v>81</v>
      </c>
      <c r="I4" s="121" t="s">
        <v>80</v>
      </c>
      <c r="J4" s="119" t="s">
        <v>82</v>
      </c>
      <c r="K4" s="120" t="s">
        <v>83</v>
      </c>
      <c r="L4" s="9"/>
    </row>
    <row r="5" spans="1:19" ht="61.5" customHeight="1" x14ac:dyDescent="0.2">
      <c r="C5" s="175"/>
      <c r="E5" s="65" t="s">
        <v>52</v>
      </c>
      <c r="F5" s="66" t="s">
        <v>43</v>
      </c>
      <c r="G5" s="67" t="s">
        <v>3</v>
      </c>
      <c r="H5" s="66" t="s">
        <v>73</v>
      </c>
      <c r="I5" s="67" t="s">
        <v>55</v>
      </c>
      <c r="J5" s="68" t="s">
        <v>4</v>
      </c>
      <c r="K5" s="66" t="s">
        <v>128</v>
      </c>
      <c r="L5" s="66" t="s">
        <v>101</v>
      </c>
      <c r="M5" s="173" t="s">
        <v>111</v>
      </c>
      <c r="N5" s="172"/>
      <c r="O5" s="172" t="s">
        <v>123</v>
      </c>
      <c r="P5" s="172"/>
      <c r="Q5" s="139" t="s">
        <v>122</v>
      </c>
      <c r="R5" s="136" t="s">
        <v>112</v>
      </c>
      <c r="S5" s="136" t="s">
        <v>13</v>
      </c>
    </row>
    <row r="6" spans="1:19" ht="15.75" x14ac:dyDescent="0.3">
      <c r="B6" s="114">
        <v>2</v>
      </c>
      <c r="C6" s="7" t="s">
        <v>89</v>
      </c>
      <c r="E6" s="107" t="str">
        <f>IF('Section A - MAWA'!E22="","",'Section A - MAWA'!E22)</f>
        <v/>
      </c>
      <c r="F6" s="107" t="str">
        <f>IF('Section A - MAWA'!F22="","",IF('Section A - MAWA'!F22="Special Landscape Area (SLA)","SLA",'Section A - MAWA'!F22))</f>
        <v/>
      </c>
      <c r="G6" s="107" t="str">
        <f>IF('Section A - MAWA'!G22="","",'Section A - MAWA'!G22)</f>
        <v/>
      </c>
      <c r="H6" s="111" t="str">
        <f>IF(F6="High",0.8,IF(F6="Moderate",0.5,IF(F6="Low",0.3,IF(F6="SLA",1,IF(F6="High (Water Feature)",0.8,IF(F6="Mixed (Mod / Low)",0.5," "))))))</f>
        <v xml:space="preserve"> </v>
      </c>
      <c r="I6" s="112" t="str">
        <f>IF('Section A - MAWA'!H22="","",'Section A - MAWA'!H22)</f>
        <v/>
      </c>
      <c r="J6" s="149"/>
      <c r="K6" s="148" t="str">
        <f t="shared" ref="K6:K8" si="0">IF(J6="","",IF(J6="spray",0.75, IF(J6="drip",0.81,)))</f>
        <v/>
      </c>
      <c r="L6" s="110" t="str">
        <f>IF(F6="SLA",S6,IF(F6="High (Water Feature)",R6,IF(AND(ISNUMBER(H6),ISBLANK(J6)),"Incomplete",IF(AND(ISNUMBER(H6),(ISERROR(H6*I6/K6))),"Incomplete",IF(ISERROR(H6*I6/K6),"",(26.66*(H6*I6/K6)))))))</f>
        <v/>
      </c>
      <c r="M6" s="137" t="str">
        <f>IF(F6="SLA","--",IF(F6="High (Water Feature)","--",IF(F6="","",I6*K6)))</f>
        <v/>
      </c>
      <c r="N6" s="135" t="str">
        <f>IF(F6="SLA","--",IF(F6="High (Water Feature)","--",IF(F6="","",I6)))</f>
        <v/>
      </c>
      <c r="O6" s="135">
        <f>IF(ISNUMBER(H6),1,0)</f>
        <v>0</v>
      </c>
      <c r="P6" s="135">
        <f>IF(ISNUMBER(L6),1,0)</f>
        <v>0</v>
      </c>
      <c r="Q6" s="135">
        <f t="shared" ref="Q6:Q12" si="1">IF(OR(ISNUMBER(R6),ISNUMBER(S6)),1,IF(ISBLANK(J6),0,1))</f>
        <v>0</v>
      </c>
      <c r="R6" s="135" t="str">
        <f>IF(AND(F6="High (Water Feature)",ISNUMBER(I6)),26.66*(H6*I6),IF(F6="High (Water Feature)","Incomplete",""))</f>
        <v/>
      </c>
      <c r="S6" s="135" t="str">
        <f>IF(AND(F6="SLA",ISNUMBER(I6)),26.66*(H6*I6),IF(F6="SLA","Incomplete",""))</f>
        <v/>
      </c>
    </row>
    <row r="7" spans="1:19" ht="15" x14ac:dyDescent="0.3">
      <c r="C7" s="174" t="s">
        <v>109</v>
      </c>
      <c r="E7" s="107" t="str">
        <f>IF('Section A - MAWA'!E23="","",'Section A - MAWA'!E23)</f>
        <v/>
      </c>
      <c r="F7" s="107" t="str">
        <f>IF('Section A - MAWA'!F23="","",IF('Section A - MAWA'!F23="Special Landscape Area (SLA)","SLA",'Section A - MAWA'!F23))</f>
        <v/>
      </c>
      <c r="G7" s="107" t="str">
        <f>IF('Section A - MAWA'!G23="","",'Section A - MAWA'!G23)</f>
        <v/>
      </c>
      <c r="H7" s="111" t="str">
        <f t="shared" ref="H7:H20" si="2">IF(F7="High",0.8,IF(F7="Moderate",0.5,IF(F7="Low",0.3,IF(F7="SLA",1,IF(F7="High (Water Feature)",0.8,IF(F7="Mixed (Mod / Low)",0.5," "))))))</f>
        <v xml:space="preserve"> </v>
      </c>
      <c r="I7" s="113" t="str">
        <f>IF('Section A - MAWA'!H23="","",'Section A - MAWA'!H23)</f>
        <v/>
      </c>
      <c r="J7" s="149"/>
      <c r="K7" s="148" t="str">
        <f t="shared" si="0"/>
        <v/>
      </c>
      <c r="L7" s="110" t="str">
        <f>IF(F7="SLA",S7,IF(F7="High (Water Feature)",R7,IF(AND(ISNUMBER(H7),ISBLANK(J7)),"Incomplete",IF(AND(ISNUMBER(H7),(ISERROR(H7*I7/K7))),"Incomplete",IF(ISERROR(H7*I7/K7),"",(26.66*(H7*I7/K7)))))))</f>
        <v/>
      </c>
      <c r="M7" s="137" t="str">
        <f>IF(F7="SLA","--",IF(F7="High (Water Feature)","--",IF(F7="","",I7*K7)))</f>
        <v/>
      </c>
      <c r="N7" s="135" t="str">
        <f>IF(F7="SLA","--",IF(F7="High (Water Feature)","--",IF(F7="","",I7)))</f>
        <v/>
      </c>
      <c r="O7" s="135">
        <f>IF(ISNUMBER(H7),1,0)</f>
        <v>0</v>
      </c>
      <c r="P7" s="135">
        <f>IF(ISNUMBER(L7),1,0)</f>
        <v>0</v>
      </c>
      <c r="Q7" s="135">
        <f t="shared" si="1"/>
        <v>0</v>
      </c>
      <c r="R7" s="135" t="str">
        <f>IF(AND(F7="High (Water Feature)",ISNUMBER(I7)),26.66*(H7*I7),IF(F7="High (Water Feature)","Incomplete",""))</f>
        <v/>
      </c>
      <c r="S7" s="135" t="str">
        <f>IF(AND(F7="SLA",ISNUMBER(I7)),26.66*(H7*I7),IF(F7="SLA","Incomplete",""))</f>
        <v/>
      </c>
    </row>
    <row r="8" spans="1:19" ht="15" x14ac:dyDescent="0.3">
      <c r="C8" s="174"/>
      <c r="E8" s="107" t="str">
        <f>IF('Section A - MAWA'!E24="","",'Section A - MAWA'!E24)</f>
        <v/>
      </c>
      <c r="F8" s="107" t="str">
        <f>IF('Section A - MAWA'!F24="","",IF('Section A - MAWA'!F24="Special Landscape Area (SLA)","SLA",'Section A - MAWA'!F24))</f>
        <v/>
      </c>
      <c r="G8" s="107" t="str">
        <f>IF('Section A - MAWA'!G24="","",'Section A - MAWA'!G24)</f>
        <v/>
      </c>
      <c r="H8" s="111" t="str">
        <f t="shared" si="2"/>
        <v xml:space="preserve"> </v>
      </c>
      <c r="I8" s="113" t="str">
        <f>IF('Section A - MAWA'!H24="","",'Section A - MAWA'!H24)</f>
        <v/>
      </c>
      <c r="J8" s="149"/>
      <c r="K8" s="148" t="str">
        <f t="shared" si="0"/>
        <v/>
      </c>
      <c r="L8" s="110" t="str">
        <f>IF(F8="SLA",S8,IF(F8="High (Water Feature)",R8,IF(AND(ISNUMBER(H8),ISBLANK(J8)),"Incomplete",IF(AND(ISNUMBER(H8),(ISERROR(H8*I8/K8))),"Incomplete",IF(ISERROR(H8*I8/K8),"",(26.66*(H8*I8/K8)))))))</f>
        <v/>
      </c>
      <c r="M8" s="137" t="str">
        <f>IF(F8="SLA","--",IF(F8="High (Water Feature)","--",IF(F8="","",I8*K8)))</f>
        <v/>
      </c>
      <c r="N8" s="135" t="str">
        <f>IF(F8="SLA","--",IF(F8="High (Water Feature)","--",IF(F8="","",I8)))</f>
        <v/>
      </c>
      <c r="O8" s="135">
        <f>IF(ISNUMBER(H8),1,0)</f>
        <v>0</v>
      </c>
      <c r="P8" s="135">
        <f t="shared" ref="P8:P20" si="3">IF(ISNUMBER(L8),1,0)</f>
        <v>0</v>
      </c>
      <c r="Q8" s="135">
        <f t="shared" si="1"/>
        <v>0</v>
      </c>
      <c r="R8" s="135" t="str">
        <f>IF(AND(F8="High (Water Feature)",ISNUMBER(I8)),26.66*(H8*I8),IF(F8="High (Water Feature)","Incomplete",""))</f>
        <v/>
      </c>
      <c r="S8" s="135" t="str">
        <f>IF(AND(F8="SLA",ISNUMBER(I8)),26.66*(H8*I8),IF(F8="SLA","Incomplete",""))</f>
        <v/>
      </c>
    </row>
    <row r="9" spans="1:19" ht="15" x14ac:dyDescent="0.3">
      <c r="C9" s="174"/>
      <c r="E9" s="107" t="str">
        <f>IF('Section A - MAWA'!E25="","",'Section A - MAWA'!E25)</f>
        <v/>
      </c>
      <c r="F9" s="107" t="str">
        <f>IF('Section A - MAWA'!F25="","",IF('Section A - MAWA'!F25="Special Landscape Area (SLA)","SLA",'Section A - MAWA'!F25))</f>
        <v/>
      </c>
      <c r="G9" s="107" t="str">
        <f>IF('Section A - MAWA'!G25="","",'Section A - MAWA'!G25)</f>
        <v/>
      </c>
      <c r="H9" s="111" t="str">
        <f t="shared" si="2"/>
        <v xml:space="preserve"> </v>
      </c>
      <c r="I9" s="113" t="str">
        <f>IF('Section A - MAWA'!H25="","",'Section A - MAWA'!H25)</f>
        <v/>
      </c>
      <c r="J9" s="149"/>
      <c r="K9" s="148" t="str">
        <f t="shared" ref="K9:K20" si="4">IF(J9="","",IF(J9="spray",0.75, IF(J9="drip",0.81,)))</f>
        <v/>
      </c>
      <c r="L9" s="110" t="str">
        <f>IF(F9="SLA",S9,IF(F9="High (Water Feature)",R9,IF(AND(ISNUMBER(H9),ISBLANK(J9)),"Incomplete",IF(AND(ISNUMBER(H9),(ISERROR(H9*I9/K9))),"Incomplete",IF(ISERROR(H9*I9/K9),"",(26.66*(H9*I9/K9)))))))</f>
        <v/>
      </c>
      <c r="M9" s="137" t="str">
        <f>IF(F9="SLA","--",IF(F9="High (Water Feature)","--",IF(F9="","",I9*K9)))</f>
        <v/>
      </c>
      <c r="N9" s="135" t="str">
        <f>IF(F9="SLA","--",IF(F9="High (Water Feature)","--",IF(F9="","",I9)))</f>
        <v/>
      </c>
      <c r="O9" s="135">
        <f>IF(ISNUMBER(H9),1,0)</f>
        <v>0</v>
      </c>
      <c r="P9" s="135">
        <f>IF(ISNUMBER(L9),1,0)</f>
        <v>0</v>
      </c>
      <c r="Q9" s="135">
        <f t="shared" si="1"/>
        <v>0</v>
      </c>
      <c r="R9" s="135" t="str">
        <f>IF(AND(F9="High (Water Feature)",ISNUMBER(I9)),26.66*(H9*I9),IF(F9="High (Water Feature)","Incomplete",""))</f>
        <v/>
      </c>
      <c r="S9" s="135" t="str">
        <f>IF(AND(F9="SLA",ISNUMBER(I9)),26.66*(H9*I9),IF(F9="SLA","Incomplete",""))</f>
        <v/>
      </c>
    </row>
    <row r="10" spans="1:19" ht="15" x14ac:dyDescent="0.3">
      <c r="C10" s="177"/>
      <c r="E10" s="107" t="str">
        <f>IF('Section A - MAWA'!E26="","",'Section A - MAWA'!E26)</f>
        <v/>
      </c>
      <c r="F10" s="107" t="str">
        <f>IF('Section A - MAWA'!F26="","",IF('Section A - MAWA'!F26="Special Landscape Area (SLA)","SLA",'Section A - MAWA'!F26))</f>
        <v/>
      </c>
      <c r="G10" s="107" t="str">
        <f>IF('Section A - MAWA'!G26="","",'Section A - MAWA'!G26)</f>
        <v/>
      </c>
      <c r="H10" s="111" t="str">
        <f t="shared" si="2"/>
        <v xml:space="preserve"> </v>
      </c>
      <c r="I10" s="113" t="str">
        <f>IF('Section A - MAWA'!H26="","",'Section A - MAWA'!H26)</f>
        <v/>
      </c>
      <c r="J10" s="149"/>
      <c r="K10" s="148" t="str">
        <f t="shared" si="4"/>
        <v/>
      </c>
      <c r="L10" s="110" t="str">
        <f t="shared" ref="L10:L20" si="5">IF(F10="SLA",S10,IF(F10="High (Water Feature)",R10,IF(AND(ISNUMBER(H10),ISBLANK(J10)),"Incomplete",IF(AND(ISNUMBER(H10),(ISERROR(H10*I10/K10))),"Incomplete",IF(ISERROR(H10*I10/K10),"",(26.66*(H10*I10/K10)))))))</f>
        <v/>
      </c>
      <c r="M10" s="137" t="str">
        <f t="shared" ref="M10:M20" si="6">IF(F10="SLA","--",IF(F10="High (Water Feature)","--",IF(F10="","",I10*K10)))</f>
        <v/>
      </c>
      <c r="N10" s="135" t="str">
        <f t="shared" ref="N10:N20" si="7">IF(F10="SLA","--",IF(F10="High (Water Feature)","--",IF(F10="","",I10)))</f>
        <v/>
      </c>
      <c r="O10" s="135">
        <f t="shared" ref="O10:O20" si="8">IF(ISNUMBER(H10),1,0)</f>
        <v>0</v>
      </c>
      <c r="P10" s="135">
        <f t="shared" si="3"/>
        <v>0</v>
      </c>
      <c r="Q10" s="135">
        <f t="shared" si="1"/>
        <v>0</v>
      </c>
      <c r="R10" s="135" t="str">
        <f t="shared" ref="R10:R20" si="9">IF(AND(F10="High (Water Feature)",ISNUMBER(I10)),26.66*(H10*I10),IF(F10="High (Water Feature)","Incomplete",""))</f>
        <v/>
      </c>
      <c r="S10" s="135" t="str">
        <f t="shared" ref="S10:S21" si="10">IF(AND(F10="SLA",ISNUMBER(I10)),26.66*(H10*I10),IF(F10="SLA","Incomplete",""))</f>
        <v/>
      </c>
    </row>
    <row r="11" spans="1:19" ht="15" x14ac:dyDescent="0.3">
      <c r="E11" s="107" t="str">
        <f>IF('Section A - MAWA'!E27="","",'Section A - MAWA'!E27)</f>
        <v/>
      </c>
      <c r="F11" s="107" t="str">
        <f>IF('Section A - MAWA'!F27="","",IF('Section A - MAWA'!F27="Special Landscape Area (SLA)","SLA",'Section A - MAWA'!F27))</f>
        <v/>
      </c>
      <c r="G11" s="107" t="str">
        <f>IF('Section A - MAWA'!G27="","",'Section A - MAWA'!G27)</f>
        <v/>
      </c>
      <c r="H11" s="111" t="str">
        <f t="shared" si="2"/>
        <v xml:space="preserve"> </v>
      </c>
      <c r="I11" s="113" t="str">
        <f>IF('Section A - MAWA'!H27="","",'Section A - MAWA'!H27)</f>
        <v/>
      </c>
      <c r="J11" s="149"/>
      <c r="K11" s="148" t="str">
        <f t="shared" si="4"/>
        <v/>
      </c>
      <c r="L11" s="110" t="str">
        <f t="shared" si="5"/>
        <v/>
      </c>
      <c r="M11" s="137" t="str">
        <f t="shared" si="6"/>
        <v/>
      </c>
      <c r="N11" s="135" t="str">
        <f t="shared" si="7"/>
        <v/>
      </c>
      <c r="O11" s="135">
        <f t="shared" si="8"/>
        <v>0</v>
      </c>
      <c r="P11" s="135">
        <f t="shared" si="3"/>
        <v>0</v>
      </c>
      <c r="Q11" s="135">
        <f t="shared" si="1"/>
        <v>0</v>
      </c>
      <c r="R11" s="135" t="str">
        <f t="shared" si="9"/>
        <v/>
      </c>
      <c r="S11" s="135" t="str">
        <f t="shared" si="10"/>
        <v/>
      </c>
    </row>
    <row r="12" spans="1:19" ht="15.75" x14ac:dyDescent="0.3">
      <c r="B12" s="114">
        <v>3</v>
      </c>
      <c r="C12" s="7" t="s">
        <v>90</v>
      </c>
      <c r="E12" s="107" t="str">
        <f>IF('Section A - MAWA'!E28="","",'Section A - MAWA'!E28)</f>
        <v/>
      </c>
      <c r="F12" s="107" t="str">
        <f>IF('Section A - MAWA'!F28="","",IF('Section A - MAWA'!F28="Special Landscape Area (SLA)","SLA",'Section A - MAWA'!F28))</f>
        <v/>
      </c>
      <c r="G12" s="107" t="str">
        <f>IF('Section A - MAWA'!G28="","",'Section A - MAWA'!G28)</f>
        <v/>
      </c>
      <c r="H12" s="111" t="str">
        <f t="shared" si="2"/>
        <v xml:space="preserve"> </v>
      </c>
      <c r="I12" s="113" t="str">
        <f>IF('Section A - MAWA'!H28="","",'Section A - MAWA'!H28)</f>
        <v/>
      </c>
      <c r="J12" s="149"/>
      <c r="K12" s="148" t="str">
        <f t="shared" si="4"/>
        <v/>
      </c>
      <c r="L12" s="110" t="str">
        <f t="shared" si="5"/>
        <v/>
      </c>
      <c r="M12" s="137" t="str">
        <f t="shared" si="6"/>
        <v/>
      </c>
      <c r="N12" s="135" t="str">
        <f t="shared" si="7"/>
        <v/>
      </c>
      <c r="O12" s="135">
        <f t="shared" si="8"/>
        <v>0</v>
      </c>
      <c r="P12" s="135">
        <f t="shared" si="3"/>
        <v>0</v>
      </c>
      <c r="Q12" s="135">
        <f t="shared" si="1"/>
        <v>0</v>
      </c>
      <c r="R12" s="135" t="str">
        <f t="shared" si="9"/>
        <v/>
      </c>
      <c r="S12" s="135" t="str">
        <f t="shared" si="10"/>
        <v/>
      </c>
    </row>
    <row r="13" spans="1:19" ht="15" x14ac:dyDescent="0.3">
      <c r="C13" s="176" t="s">
        <v>135</v>
      </c>
      <c r="E13" s="107" t="str">
        <f>IF('Section A - MAWA'!E29="","",'Section A - MAWA'!E29)</f>
        <v/>
      </c>
      <c r="F13" s="107" t="str">
        <f>IF('Section A - MAWA'!F29="","",IF('Section A - MAWA'!F29="Special Landscape Area (SLA)","SLA",'Section A - MAWA'!F29))</f>
        <v/>
      </c>
      <c r="G13" s="107" t="str">
        <f>IF('Section A - MAWA'!G29="","",'Section A - MAWA'!G29)</f>
        <v/>
      </c>
      <c r="H13" s="111" t="str">
        <f t="shared" si="2"/>
        <v xml:space="preserve"> </v>
      </c>
      <c r="I13" s="113" t="str">
        <f>IF('Section A - MAWA'!H29="","",'Section A - MAWA'!H29)</f>
        <v/>
      </c>
      <c r="J13" s="149"/>
      <c r="K13" s="148" t="str">
        <f t="shared" si="4"/>
        <v/>
      </c>
      <c r="L13" s="110" t="str">
        <f t="shared" si="5"/>
        <v/>
      </c>
      <c r="M13" s="137" t="str">
        <f t="shared" si="6"/>
        <v/>
      </c>
      <c r="N13" s="135" t="str">
        <f t="shared" si="7"/>
        <v/>
      </c>
      <c r="O13" s="135">
        <f t="shared" si="8"/>
        <v>0</v>
      </c>
      <c r="P13" s="135">
        <f t="shared" si="3"/>
        <v>0</v>
      </c>
      <c r="Q13" s="135">
        <f t="shared" ref="Q13:Q20" si="11">IF(OR(ISNUMBER(R13),ISNUMBER(S13)),1,IF(ISBLANK(J13),0,1))</f>
        <v>0</v>
      </c>
      <c r="R13" s="135" t="str">
        <f t="shared" si="9"/>
        <v/>
      </c>
      <c r="S13" s="135" t="str">
        <f t="shared" si="10"/>
        <v/>
      </c>
    </row>
    <row r="14" spans="1:19" ht="15" x14ac:dyDescent="0.3">
      <c r="C14" s="170"/>
      <c r="E14" s="107" t="str">
        <f>IF('Section A - MAWA'!E30="","",'Section A - MAWA'!E30)</f>
        <v/>
      </c>
      <c r="F14" s="107" t="str">
        <f>IF('Section A - MAWA'!F30="","",IF('Section A - MAWA'!F30="Special Landscape Area (SLA)","SLA",'Section A - MAWA'!F30))</f>
        <v/>
      </c>
      <c r="G14" s="107" t="str">
        <f>IF('Section A - MAWA'!G30="","",'Section A - MAWA'!G30)</f>
        <v/>
      </c>
      <c r="H14" s="111" t="str">
        <f t="shared" si="2"/>
        <v xml:space="preserve"> </v>
      </c>
      <c r="I14" s="113" t="str">
        <f>IF('Section A - MAWA'!H30="","",'Section A - MAWA'!H30)</f>
        <v/>
      </c>
      <c r="J14" s="149"/>
      <c r="K14" s="148" t="str">
        <f t="shared" si="4"/>
        <v/>
      </c>
      <c r="L14" s="110" t="str">
        <f t="shared" si="5"/>
        <v/>
      </c>
      <c r="M14" s="137" t="str">
        <f t="shared" si="6"/>
        <v/>
      </c>
      <c r="N14" s="135" t="str">
        <f t="shared" si="7"/>
        <v/>
      </c>
      <c r="O14" s="135">
        <f t="shared" si="8"/>
        <v>0</v>
      </c>
      <c r="P14" s="135">
        <f t="shared" si="3"/>
        <v>0</v>
      </c>
      <c r="Q14" s="135">
        <f t="shared" si="11"/>
        <v>0</v>
      </c>
      <c r="R14" s="135" t="str">
        <f t="shared" si="9"/>
        <v/>
      </c>
      <c r="S14" s="135" t="str">
        <f t="shared" si="10"/>
        <v/>
      </c>
    </row>
    <row r="15" spans="1:19" ht="15" x14ac:dyDescent="0.3">
      <c r="C15" s="177"/>
      <c r="E15" s="107" t="str">
        <f>IF('Section A - MAWA'!E31="","",'Section A - MAWA'!E31)</f>
        <v/>
      </c>
      <c r="F15" s="107" t="str">
        <f>IF('Section A - MAWA'!F31="","",IF('Section A - MAWA'!F31="Special Landscape Area (SLA)","SLA",'Section A - MAWA'!F31))</f>
        <v/>
      </c>
      <c r="G15" s="107" t="str">
        <f>IF('Section A - MAWA'!G31="","",'Section A - MAWA'!G31)</f>
        <v/>
      </c>
      <c r="H15" s="111" t="str">
        <f t="shared" si="2"/>
        <v xml:space="preserve"> </v>
      </c>
      <c r="I15" s="113" t="str">
        <f>IF('Section A - MAWA'!H31="","",'Section A - MAWA'!H31)</f>
        <v/>
      </c>
      <c r="J15" s="149"/>
      <c r="K15" s="148" t="str">
        <f t="shared" si="4"/>
        <v/>
      </c>
      <c r="L15" s="110" t="str">
        <f t="shared" si="5"/>
        <v/>
      </c>
      <c r="M15" s="137" t="str">
        <f t="shared" si="6"/>
        <v/>
      </c>
      <c r="N15" s="135" t="str">
        <f t="shared" si="7"/>
        <v/>
      </c>
      <c r="O15" s="135">
        <f t="shared" si="8"/>
        <v>0</v>
      </c>
      <c r="P15" s="135">
        <f t="shared" si="3"/>
        <v>0</v>
      </c>
      <c r="Q15" s="135">
        <f t="shared" si="11"/>
        <v>0</v>
      </c>
      <c r="R15" s="135" t="str">
        <f t="shared" si="9"/>
        <v/>
      </c>
      <c r="S15" s="135" t="str">
        <f t="shared" si="10"/>
        <v/>
      </c>
    </row>
    <row r="16" spans="1:19" ht="15" x14ac:dyDescent="0.3">
      <c r="C16" s="8"/>
      <c r="E16" s="107" t="str">
        <f>IF('Section A - MAWA'!E32="","",'Section A - MAWA'!E32)</f>
        <v/>
      </c>
      <c r="F16" s="107" t="str">
        <f>IF('Section A - MAWA'!F32="","",IF('Section A - MAWA'!F32="Special Landscape Area (SLA)","SLA",'Section A - MAWA'!F32))</f>
        <v/>
      </c>
      <c r="G16" s="107" t="str">
        <f>IF('Section A - MAWA'!G32="","",'Section A - MAWA'!G32)</f>
        <v/>
      </c>
      <c r="H16" s="111" t="str">
        <f t="shared" si="2"/>
        <v xml:space="preserve"> </v>
      </c>
      <c r="I16" s="113" t="str">
        <f>IF('Section A - MAWA'!H32="","",'Section A - MAWA'!H32)</f>
        <v/>
      </c>
      <c r="J16" s="149"/>
      <c r="K16" s="148" t="str">
        <f t="shared" si="4"/>
        <v/>
      </c>
      <c r="L16" s="110" t="str">
        <f t="shared" si="5"/>
        <v/>
      </c>
      <c r="M16" s="137" t="str">
        <f t="shared" si="6"/>
        <v/>
      </c>
      <c r="N16" s="135" t="str">
        <f t="shared" si="7"/>
        <v/>
      </c>
      <c r="O16" s="135">
        <f t="shared" si="8"/>
        <v>0</v>
      </c>
      <c r="P16" s="135">
        <f t="shared" si="3"/>
        <v>0</v>
      </c>
      <c r="Q16" s="135">
        <f t="shared" si="11"/>
        <v>0</v>
      </c>
      <c r="R16" s="135" t="str">
        <f t="shared" si="9"/>
        <v/>
      </c>
      <c r="S16" s="135" t="str">
        <f t="shared" si="10"/>
        <v/>
      </c>
    </row>
    <row r="17" spans="2:19" ht="15.75" x14ac:dyDescent="0.3">
      <c r="B17" s="114">
        <v>4</v>
      </c>
      <c r="C17" s="7" t="s">
        <v>126</v>
      </c>
      <c r="E17" s="107" t="str">
        <f>IF('Section A - MAWA'!E33="","",'Section A - MAWA'!E33)</f>
        <v/>
      </c>
      <c r="F17" s="107" t="str">
        <f>IF('Section A - MAWA'!F33="","",IF('Section A - MAWA'!F33="Special Landscape Area (SLA)","SLA",'Section A - MAWA'!F33))</f>
        <v/>
      </c>
      <c r="G17" s="107" t="str">
        <f>IF('Section A - MAWA'!G33="","",'Section A - MAWA'!G33)</f>
        <v/>
      </c>
      <c r="H17" s="111" t="str">
        <f t="shared" si="2"/>
        <v xml:space="preserve"> </v>
      </c>
      <c r="I17" s="113" t="str">
        <f>IF('Section A - MAWA'!H33="","",'Section A - MAWA'!H33)</f>
        <v/>
      </c>
      <c r="J17" s="149"/>
      <c r="K17" s="148" t="str">
        <f t="shared" si="4"/>
        <v/>
      </c>
      <c r="L17" s="110" t="str">
        <f t="shared" si="5"/>
        <v/>
      </c>
      <c r="M17" s="137" t="str">
        <f t="shared" si="6"/>
        <v/>
      </c>
      <c r="N17" s="135" t="str">
        <f t="shared" si="7"/>
        <v/>
      </c>
      <c r="O17" s="135">
        <f t="shared" si="8"/>
        <v>0</v>
      </c>
      <c r="P17" s="135">
        <f>IF(ISNUMBER(L17),1,0)</f>
        <v>0</v>
      </c>
      <c r="Q17" s="135">
        <f t="shared" si="11"/>
        <v>0</v>
      </c>
      <c r="R17" s="135" t="str">
        <f t="shared" si="9"/>
        <v/>
      </c>
      <c r="S17" s="135" t="str">
        <f t="shared" si="10"/>
        <v/>
      </c>
    </row>
    <row r="18" spans="2:19" ht="15.75" x14ac:dyDescent="0.3">
      <c r="C18" s="7" t="s">
        <v>127</v>
      </c>
      <c r="E18" s="107" t="str">
        <f>IF('Section A - MAWA'!E34="","",'Section A - MAWA'!E34)</f>
        <v/>
      </c>
      <c r="F18" s="107" t="str">
        <f>IF('Section A - MAWA'!F34="","",IF('Section A - MAWA'!F34="Special Landscape Area (SLA)","SLA",'Section A - MAWA'!F34))</f>
        <v/>
      </c>
      <c r="G18" s="107" t="str">
        <f>IF('Section A - MAWA'!G34="","",'Section A - MAWA'!G34)</f>
        <v/>
      </c>
      <c r="H18" s="111" t="str">
        <f t="shared" si="2"/>
        <v xml:space="preserve"> </v>
      </c>
      <c r="I18" s="113" t="str">
        <f>IF('Section A - MAWA'!H34="","",'Section A - MAWA'!H34)</f>
        <v/>
      </c>
      <c r="J18" s="149"/>
      <c r="K18" s="148" t="str">
        <f t="shared" si="4"/>
        <v/>
      </c>
      <c r="L18" s="110" t="str">
        <f t="shared" si="5"/>
        <v/>
      </c>
      <c r="M18" s="137" t="str">
        <f t="shared" si="6"/>
        <v/>
      </c>
      <c r="N18" s="135" t="str">
        <f t="shared" si="7"/>
        <v/>
      </c>
      <c r="O18" s="135">
        <f t="shared" si="8"/>
        <v>0</v>
      </c>
      <c r="P18" s="135">
        <f t="shared" si="3"/>
        <v>0</v>
      </c>
      <c r="Q18" s="135">
        <f t="shared" si="11"/>
        <v>0</v>
      </c>
      <c r="R18" s="135" t="str">
        <f t="shared" si="9"/>
        <v/>
      </c>
      <c r="S18" s="135" t="str">
        <f t="shared" si="10"/>
        <v/>
      </c>
    </row>
    <row r="19" spans="2:19" ht="15" x14ac:dyDescent="0.3">
      <c r="C19" s="181" t="s">
        <v>125</v>
      </c>
      <c r="E19" s="107" t="str">
        <f>IF('Section A - MAWA'!E35="","",'Section A - MAWA'!E35)</f>
        <v/>
      </c>
      <c r="F19" s="107" t="str">
        <f>IF('Section A - MAWA'!F35="","",IF('Section A - MAWA'!F35="Special Landscape Area (SLA)","SLA",'Section A - MAWA'!F35))</f>
        <v/>
      </c>
      <c r="G19" s="107" t="str">
        <f>IF('Section A - MAWA'!G35="","",'Section A - MAWA'!G35)</f>
        <v/>
      </c>
      <c r="H19" s="111" t="str">
        <f t="shared" si="2"/>
        <v xml:space="preserve"> </v>
      </c>
      <c r="I19" s="113" t="str">
        <f>IF('Section A - MAWA'!H35="","",'Section A - MAWA'!H35)</f>
        <v/>
      </c>
      <c r="J19" s="149"/>
      <c r="K19" s="148" t="str">
        <f t="shared" si="4"/>
        <v/>
      </c>
      <c r="L19" s="110" t="str">
        <f t="shared" si="5"/>
        <v/>
      </c>
      <c r="M19" s="137" t="str">
        <f t="shared" si="6"/>
        <v/>
      </c>
      <c r="N19" s="135" t="str">
        <f t="shared" si="7"/>
        <v/>
      </c>
      <c r="O19" s="135">
        <f t="shared" si="8"/>
        <v>0</v>
      </c>
      <c r="P19" s="135">
        <f t="shared" si="3"/>
        <v>0</v>
      </c>
      <c r="Q19" s="135">
        <f t="shared" si="11"/>
        <v>0</v>
      </c>
      <c r="R19" s="135" t="str">
        <f t="shared" si="9"/>
        <v/>
      </c>
      <c r="S19" s="135" t="str">
        <f t="shared" si="10"/>
        <v/>
      </c>
    </row>
    <row r="20" spans="2:19" ht="15.75" thickBot="1" x14ac:dyDescent="0.35">
      <c r="C20" s="182"/>
      <c r="E20" s="126" t="str">
        <f>IF('Section A - MAWA'!E36="","",'Section A - MAWA'!E36)</f>
        <v/>
      </c>
      <c r="F20" s="143" t="str">
        <f>IF('Section A - MAWA'!F36="","",IF('Section A - MAWA'!F36="Special Landscape Area (SLA)","SLA",'Section A - MAWA'!F36))</f>
        <v/>
      </c>
      <c r="G20" s="126" t="str">
        <f>IF('Section A - MAWA'!G36="","",'Section A - MAWA'!G36)</f>
        <v/>
      </c>
      <c r="H20" s="127" t="str">
        <f t="shared" si="2"/>
        <v xml:space="preserve"> </v>
      </c>
      <c r="I20" s="128" t="str">
        <f>IF('Section A - MAWA'!H36="","",'Section A - MAWA'!H36)</f>
        <v/>
      </c>
      <c r="J20" s="150"/>
      <c r="K20" s="151" t="str">
        <f t="shared" si="4"/>
        <v/>
      </c>
      <c r="L20" s="129" t="str">
        <f t="shared" si="5"/>
        <v/>
      </c>
      <c r="M20" s="135" t="str">
        <f t="shared" si="6"/>
        <v/>
      </c>
      <c r="N20" s="135" t="str">
        <f t="shared" si="7"/>
        <v/>
      </c>
      <c r="O20" s="135">
        <f t="shared" si="8"/>
        <v>0</v>
      </c>
      <c r="P20" s="135">
        <f t="shared" si="3"/>
        <v>0</v>
      </c>
      <c r="Q20" s="135">
        <f t="shared" si="11"/>
        <v>0</v>
      </c>
      <c r="R20" s="135" t="str">
        <f t="shared" si="9"/>
        <v/>
      </c>
      <c r="S20" s="135" t="str">
        <f t="shared" si="10"/>
        <v/>
      </c>
    </row>
    <row r="21" spans="2:19" ht="15" x14ac:dyDescent="0.2">
      <c r="C21" s="182"/>
      <c r="E21" s="9"/>
      <c r="F21" s="9"/>
      <c r="G21" s="9"/>
      <c r="H21" s="9"/>
      <c r="I21" s="12"/>
      <c r="J21" s="13"/>
      <c r="K21" s="13"/>
      <c r="L21" s="13"/>
      <c r="M21" s="138" t="e">
        <f>SUMIF(M6:M20,"&gt;0",M6:M20)/SUM(N6:N20)</f>
        <v>#DIV/0!</v>
      </c>
      <c r="N21" s="135"/>
      <c r="O21" s="135">
        <f>SUM(O6:O20)</f>
        <v>0</v>
      </c>
      <c r="P21" s="135">
        <f>SUM(P6:P20)</f>
        <v>0</v>
      </c>
      <c r="Q21" s="135">
        <f>SUM(Q6:Q20)</f>
        <v>0</v>
      </c>
      <c r="R21" s="135" t="str">
        <f>IF(AND(F21="High (Water Feature)",ISNUMBER(I21)),26.66*(H21*I21),IF(F21="High (Water Feature)","Incomplete",""))</f>
        <v/>
      </c>
      <c r="S21" s="135" t="str">
        <f t="shared" si="10"/>
        <v/>
      </c>
    </row>
    <row r="22" spans="2:19" ht="18" x14ac:dyDescent="0.35">
      <c r="C22" s="182"/>
      <c r="E22" s="122" t="s">
        <v>84</v>
      </c>
      <c r="F22" s="12"/>
      <c r="G22" s="12"/>
      <c r="H22" s="12"/>
      <c r="I22" s="12"/>
      <c r="J22" s="14"/>
      <c r="K22" s="13"/>
      <c r="L22" s="13"/>
      <c r="M22" s="135"/>
      <c r="N22" s="135"/>
      <c r="O22" s="135"/>
      <c r="P22" s="135"/>
      <c r="Q22" s="135"/>
      <c r="R22" s="135"/>
      <c r="S22" s="135"/>
    </row>
    <row r="23" spans="2:19" ht="18" x14ac:dyDescent="0.35">
      <c r="C23" s="182"/>
      <c r="E23" s="92" t="s">
        <v>118</v>
      </c>
      <c r="F23" s="69"/>
      <c r="G23" s="70"/>
      <c r="H23" s="71"/>
      <c r="I23" s="20"/>
      <c r="J23" s="20"/>
      <c r="K23" s="134" t="str">
        <f>IF(ISERROR(M21),"--",IF(AND(P21=O21,P21=Q21),"OK","INCOMPLETE"))</f>
        <v>--</v>
      </c>
      <c r="L23" s="9"/>
      <c r="M23" s="100"/>
      <c r="N23" s="101"/>
    </row>
    <row r="24" spans="2:19" ht="18" x14ac:dyDescent="0.35">
      <c r="B24" s="114">
        <v>5</v>
      </c>
      <c r="C24" s="7" t="s">
        <v>91</v>
      </c>
      <c r="E24" s="92"/>
      <c r="F24" s="69"/>
      <c r="G24" s="70"/>
      <c r="H24" s="71"/>
      <c r="I24" s="20"/>
      <c r="J24" s="20"/>
      <c r="K24" s="104"/>
      <c r="L24" s="72"/>
      <c r="N24" s="146" t="s">
        <v>12</v>
      </c>
    </row>
    <row r="25" spans="2:19" ht="18" x14ac:dyDescent="0.35">
      <c r="C25" s="160" t="s">
        <v>136</v>
      </c>
      <c r="E25" s="122" t="s">
        <v>86</v>
      </c>
      <c r="F25" s="71"/>
      <c r="G25" s="70"/>
      <c r="H25" s="71"/>
      <c r="I25" s="20"/>
      <c r="J25" s="20"/>
      <c r="K25" s="73"/>
      <c r="L25" s="72"/>
      <c r="M25" s="100"/>
      <c r="N25" s="146" t="s">
        <v>10</v>
      </c>
    </row>
    <row r="26" spans="2:19" ht="21" x14ac:dyDescent="0.4">
      <c r="C26" s="152"/>
      <c r="E26" s="74" t="s">
        <v>21</v>
      </c>
      <c r="F26" s="74"/>
      <c r="G26" s="75">
        <f>SUM(L6:L20)</f>
        <v>0</v>
      </c>
      <c r="H26" s="9"/>
      <c r="I26" s="74" t="s">
        <v>22</v>
      </c>
      <c r="J26" s="76"/>
      <c r="K26" s="73"/>
      <c r="L26" s="72"/>
      <c r="M26" s="100"/>
      <c r="N26" s="101"/>
    </row>
    <row r="27" spans="2:19" ht="16.5" x14ac:dyDescent="0.3">
      <c r="B27" s="114">
        <v>6</v>
      </c>
      <c r="C27" s="7" t="s">
        <v>92</v>
      </c>
      <c r="E27" s="12"/>
      <c r="F27" s="77"/>
      <c r="G27" s="77"/>
      <c r="H27" s="77"/>
      <c r="I27" s="78"/>
      <c r="J27" s="20"/>
      <c r="K27" s="72"/>
      <c r="L27" s="9"/>
      <c r="M27" s="100"/>
      <c r="N27" s="101"/>
    </row>
    <row r="28" spans="2:19" ht="18" x14ac:dyDescent="0.35">
      <c r="C28" s="170" t="s">
        <v>98</v>
      </c>
      <c r="E28" s="122" t="s">
        <v>87</v>
      </c>
      <c r="F28" s="9"/>
      <c r="G28" s="9"/>
      <c r="H28" s="9"/>
      <c r="I28" s="178"/>
      <c r="J28" s="178"/>
      <c r="K28" s="72"/>
      <c r="L28" s="17"/>
      <c r="M28" s="100"/>
      <c r="N28" s="101"/>
    </row>
    <row r="29" spans="2:19" ht="21" x14ac:dyDescent="0.4">
      <c r="C29" s="170"/>
      <c r="E29" s="62" t="s">
        <v>102</v>
      </c>
      <c r="F29" s="17"/>
      <c r="G29" s="17"/>
      <c r="H29" s="17"/>
      <c r="I29" s="17"/>
      <c r="J29" s="17"/>
      <c r="K29" s="17"/>
      <c r="L29" s="17"/>
    </row>
    <row r="30" spans="2:19" x14ac:dyDescent="0.2">
      <c r="C30" s="170"/>
      <c r="E30" s="17"/>
      <c r="F30" s="17"/>
      <c r="G30" s="17"/>
      <c r="H30" s="17"/>
      <c r="I30" s="17"/>
      <c r="J30" s="17"/>
      <c r="K30" s="17"/>
      <c r="L30" s="17"/>
    </row>
    <row r="31" spans="2:19" ht="16.5" x14ac:dyDescent="0.3">
      <c r="B31" s="114">
        <v>7</v>
      </c>
      <c r="C31" s="4" t="s">
        <v>93</v>
      </c>
      <c r="E31" s="79" t="s">
        <v>28</v>
      </c>
      <c r="F31" s="17"/>
      <c r="G31" s="17"/>
      <c r="H31" s="17"/>
      <c r="I31" s="17"/>
      <c r="J31" s="17"/>
      <c r="K31" s="17"/>
      <c r="L31" s="17"/>
    </row>
    <row r="32" spans="2:19" ht="15" customHeight="1" x14ac:dyDescent="0.2">
      <c r="C32" s="170" t="s">
        <v>72</v>
      </c>
      <c r="E32" s="17"/>
      <c r="F32" s="17"/>
      <c r="G32" s="17"/>
      <c r="H32" s="17"/>
      <c r="I32" s="17"/>
      <c r="J32" s="17"/>
      <c r="K32" s="17"/>
      <c r="L32" s="17"/>
    </row>
    <row r="33" spans="1:12" ht="21" x14ac:dyDescent="0.4">
      <c r="C33" s="170"/>
      <c r="E33" s="9"/>
      <c r="F33" s="80" t="s">
        <v>30</v>
      </c>
      <c r="G33" s="81">
        <f>'Section A - MAWA'!G49</f>
        <v>0</v>
      </c>
      <c r="H33" s="179" t="s">
        <v>49</v>
      </c>
      <c r="I33" s="180"/>
      <c r="J33" s="80" t="s">
        <v>31</v>
      </c>
      <c r="K33" s="81">
        <f>G26</f>
        <v>0</v>
      </c>
      <c r="L33" s="19"/>
    </row>
    <row r="34" spans="1:12" ht="15" x14ac:dyDescent="0.3">
      <c r="C34" s="170"/>
      <c r="E34" s="19"/>
      <c r="F34" s="82" t="s">
        <v>32</v>
      </c>
      <c r="G34" s="83"/>
      <c r="H34" s="83"/>
      <c r="I34" s="9"/>
      <c r="J34" s="82" t="s">
        <v>33</v>
      </c>
      <c r="K34" s="83"/>
      <c r="L34" s="9"/>
    </row>
    <row r="35" spans="1:12" ht="15.75" x14ac:dyDescent="0.3">
      <c r="B35" s="114">
        <v>8</v>
      </c>
      <c r="C35" s="7" t="s">
        <v>94</v>
      </c>
      <c r="E35" s="9"/>
      <c r="F35" s="82"/>
      <c r="G35" s="83"/>
      <c r="H35" s="83"/>
      <c r="I35" s="82"/>
      <c r="J35" s="83"/>
      <c r="K35" s="9"/>
      <c r="L35" s="9"/>
    </row>
    <row r="36" spans="1:12" ht="15" customHeight="1" x14ac:dyDescent="0.2">
      <c r="B36" s="18"/>
      <c r="C36" s="159"/>
      <c r="E36" s="12"/>
      <c r="F36" s="12"/>
      <c r="G36" s="12"/>
      <c r="H36" s="12"/>
      <c r="I36" s="12"/>
      <c r="J36" s="12"/>
      <c r="K36" s="12"/>
      <c r="L36" s="17"/>
    </row>
    <row r="37" spans="1:12" x14ac:dyDescent="0.2">
      <c r="A37" s="18"/>
      <c r="C37" s="159"/>
      <c r="D37" s="18"/>
      <c r="E37" s="9"/>
      <c r="F37" s="9"/>
      <c r="G37" s="9"/>
      <c r="H37" s="9"/>
      <c r="I37" s="9"/>
      <c r="J37" s="84"/>
      <c r="K37" s="84"/>
      <c r="L37" s="9"/>
    </row>
    <row r="38" spans="1:12" ht="18" x14ac:dyDescent="0.35">
      <c r="C38" s="159"/>
      <c r="E38" s="122" t="s">
        <v>95</v>
      </c>
      <c r="F38" s="9"/>
      <c r="G38" s="9"/>
      <c r="H38" s="9"/>
      <c r="I38" s="9"/>
      <c r="J38" s="72"/>
      <c r="K38" s="9"/>
      <c r="L38" s="21"/>
    </row>
    <row r="39" spans="1:12" ht="22.5" x14ac:dyDescent="0.4">
      <c r="C39" s="7"/>
      <c r="E39" s="154" t="str">
        <f>IF((G33&gt;=K33),IF(G33=0,"The Water Budget Calculation Worksheet is not yet complete.","Congratulations! Your electronic Water Budget Calculation Worksheet is complete."),"The Water Budget Calculation Worksheet is not yet complete.")</f>
        <v>The Water Budget Calculation Worksheet is not yet complete.</v>
      </c>
      <c r="F39" s="21"/>
      <c r="G39" s="21"/>
      <c r="H39" s="21"/>
      <c r="I39" s="21"/>
      <c r="J39" s="85"/>
      <c r="K39" s="21"/>
      <c r="L39" s="17"/>
    </row>
    <row r="40" spans="1:12" ht="18" x14ac:dyDescent="0.25">
      <c r="E40" s="9"/>
      <c r="F40" s="9"/>
      <c r="G40" s="9"/>
      <c r="H40" s="9"/>
      <c r="I40" s="9"/>
      <c r="J40" s="72"/>
      <c r="K40" s="9"/>
      <c r="L40" s="22"/>
    </row>
    <row r="41" spans="1:12" s="18" customFormat="1" ht="21" x14ac:dyDescent="0.4">
      <c r="A41" s="2"/>
      <c r="B41" s="2"/>
      <c r="C41" s="2"/>
      <c r="D41" s="2"/>
      <c r="E41" s="93" t="str">
        <f>IF(AND(K23="OK",G33&gt;=K33),"Please print Sections A, B &amp; C and submit them with your application.","Please check/revise data.")</f>
        <v>Please check/revise data.</v>
      </c>
      <c r="F41" s="22"/>
      <c r="G41" s="22"/>
      <c r="H41" s="22"/>
      <c r="I41" s="22"/>
      <c r="J41" s="22"/>
      <c r="K41" s="22"/>
      <c r="L41" s="17"/>
    </row>
    <row r="42" spans="1:12" x14ac:dyDescent="0.2">
      <c r="E42" s="9"/>
      <c r="F42" s="9"/>
      <c r="G42" s="9"/>
      <c r="H42" s="9"/>
      <c r="I42" s="9"/>
      <c r="J42" s="9"/>
      <c r="K42" s="9"/>
      <c r="L42" s="9"/>
    </row>
    <row r="43" spans="1:12" x14ac:dyDescent="0.2">
      <c r="E43" s="9"/>
      <c r="F43" s="9"/>
      <c r="G43" s="9"/>
      <c r="H43" s="9"/>
      <c r="I43" s="9"/>
      <c r="J43" s="9"/>
      <c r="K43" s="9"/>
      <c r="L43" s="9"/>
    </row>
    <row r="44" spans="1:12" x14ac:dyDescent="0.2">
      <c r="E44" s="9"/>
      <c r="F44" s="9"/>
      <c r="G44" s="9"/>
      <c r="H44" s="9"/>
      <c r="I44" s="9"/>
      <c r="J44" s="9"/>
      <c r="K44" s="9"/>
      <c r="L44" s="9"/>
    </row>
    <row r="45" spans="1:12" x14ac:dyDescent="0.2">
      <c r="E45" s="9"/>
      <c r="F45" s="12"/>
      <c r="G45" s="12"/>
      <c r="H45" s="12"/>
      <c r="I45" s="9"/>
      <c r="J45" s="9"/>
      <c r="K45" s="9"/>
      <c r="L45" s="9"/>
    </row>
    <row r="46" spans="1:12" x14ac:dyDescent="0.2">
      <c r="E46" s="9"/>
      <c r="F46" s="9"/>
      <c r="G46" s="9"/>
      <c r="H46" s="9"/>
      <c r="I46" s="9"/>
      <c r="J46" s="9"/>
      <c r="K46" s="9"/>
      <c r="L46" s="9"/>
    </row>
    <row r="47" spans="1:12" ht="20.25" x14ac:dyDescent="0.3">
      <c r="L47" s="61"/>
    </row>
    <row r="48" spans="1:12" ht="20.25" x14ac:dyDescent="0.3">
      <c r="F48" s="61"/>
      <c r="G48" s="61"/>
      <c r="H48" s="61"/>
      <c r="I48" s="61"/>
      <c r="J48" s="61"/>
      <c r="K48" s="61"/>
    </row>
    <row r="49" spans="3:10" x14ac:dyDescent="0.2">
      <c r="C49" s="24"/>
      <c r="D49" s="24"/>
    </row>
    <row r="50" spans="3:10" ht="15" x14ac:dyDescent="0.2">
      <c r="C50" s="24"/>
      <c r="D50" s="24"/>
      <c r="I50" s="58"/>
    </row>
    <row r="51" spans="3:10" ht="15.75" x14ac:dyDescent="0.25">
      <c r="C51" s="24"/>
      <c r="D51" s="24"/>
      <c r="E51" s="94"/>
    </row>
    <row r="52" spans="3:10" ht="15" x14ac:dyDescent="0.2">
      <c r="E52" s="58"/>
      <c r="G52" s="5"/>
      <c r="H52" s="5"/>
    </row>
    <row r="53" spans="3:10" ht="15.75" x14ac:dyDescent="0.25">
      <c r="E53" s="94"/>
      <c r="F53" s="58"/>
      <c r="G53" s="24"/>
      <c r="H53" s="95"/>
      <c r="J53" s="4"/>
    </row>
    <row r="54" spans="3:10" ht="15.75" x14ac:dyDescent="0.25">
      <c r="E54" s="94"/>
      <c r="F54" s="58"/>
      <c r="G54" s="58"/>
      <c r="H54" s="58"/>
      <c r="J54" s="4"/>
    </row>
    <row r="55" spans="3:10" ht="15.75" x14ac:dyDescent="0.25">
      <c r="F55" s="96"/>
      <c r="G55" s="96"/>
      <c r="H55" s="95"/>
    </row>
    <row r="56" spans="3:10" ht="15.75" x14ac:dyDescent="0.25">
      <c r="F56" s="96"/>
      <c r="G56" s="96"/>
      <c r="H56" s="95"/>
    </row>
    <row r="58" spans="3:10" x14ac:dyDescent="0.2">
      <c r="E58" s="97"/>
    </row>
    <row r="60" spans="3:10" ht="15.75" x14ac:dyDescent="0.25">
      <c r="F60" s="24"/>
      <c r="G60" s="24"/>
      <c r="H60" s="95"/>
    </row>
  </sheetData>
  <sheetProtection password="E761" sheet="1" objects="1" scenarios="1" selectLockedCells="1"/>
  <customSheetViews>
    <customSheetView guid="{F04D0929-1B1C-413C-A9F1-8E40B80D7B38}" showPageBreaks="1" showGridLines="0" fitToPage="1" printArea="1">
      <selection activeCell="J6" sqref="J6"/>
      <pageMargins left="0.5" right="0.5" top="0.5" bottom="0.5" header="0.5" footer="0.5"/>
      <printOptions horizontalCentered="1"/>
      <pageSetup scale="80" orientation="portrait" r:id="rId1"/>
      <headerFooter alignWithMargins="0">
        <oddFooter xml:space="preserve">&amp;LDate Printed: &amp;D&amp;C2 of 2&amp;R&amp;"Arial,Italic"&amp;8Version: December 8, 2010 </oddFooter>
      </headerFooter>
    </customSheetView>
  </customSheetViews>
  <mergeCells count="10">
    <mergeCell ref="C32:C34"/>
    <mergeCell ref="I28:J28"/>
    <mergeCell ref="H33:I33"/>
    <mergeCell ref="C28:C30"/>
    <mergeCell ref="C19:C23"/>
    <mergeCell ref="O5:P5"/>
    <mergeCell ref="M5:N5"/>
    <mergeCell ref="C4:C5"/>
    <mergeCell ref="C13:C15"/>
    <mergeCell ref="C7:C10"/>
  </mergeCells>
  <phoneticPr fontId="3" type="noConversion"/>
  <conditionalFormatting sqref="K33">
    <cfRule type="cellIs" dxfId="2" priority="3" stopIfTrue="1" operator="greaterThan">
      <formula>$G$33</formula>
    </cfRule>
  </conditionalFormatting>
  <conditionalFormatting sqref="L6:L20">
    <cfRule type="cellIs" dxfId="1" priority="4" stopIfTrue="1" operator="equal">
      <formula>"Incomplete"</formula>
    </cfRule>
  </conditionalFormatting>
  <conditionalFormatting sqref="K23">
    <cfRule type="cellIs" dxfId="0" priority="5" stopIfTrue="1" operator="equal">
      <formula>"INCOMPLETE"</formula>
    </cfRule>
  </conditionalFormatting>
  <dataValidations count="1">
    <dataValidation type="list" allowBlank="1" showInputMessage="1" sqref="J6:J20">
      <formula1>$N$24:$N$25</formula1>
    </dataValidation>
  </dataValidations>
  <printOptions horizontalCentered="1"/>
  <pageMargins left="0.5" right="0.5" top="0.5" bottom="0.5" header="0.5" footer="0.5"/>
  <pageSetup scale="80" orientation="portrait" r:id="rId2"/>
  <headerFooter alignWithMargins="0">
    <oddFooter xml:space="preserve">&amp;LDate Printed: &amp;D&amp;C2 of 2&amp;R&amp;"Arial,Italic"&amp;8Version: December 8, 2010 </oddFooter>
  </headerFooter>
  <cellWatches>
    <cellWatch r="E39"/>
  </cellWatch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66"/>
  <sheetViews>
    <sheetView showGridLines="0" zoomScaleNormal="100" workbookViewId="0">
      <selection activeCell="B1" sqref="B1"/>
    </sheetView>
  </sheetViews>
  <sheetFormatPr defaultRowHeight="12.75" x14ac:dyDescent="0.2"/>
  <cols>
    <col min="1" max="1" width="79.85546875" customWidth="1"/>
  </cols>
  <sheetData>
    <row r="1" spans="1:1" ht="15.75" x14ac:dyDescent="0.25">
      <c r="A1" s="130" t="s">
        <v>45</v>
      </c>
    </row>
    <row r="2" spans="1:1" x14ac:dyDescent="0.2">
      <c r="A2" s="2"/>
    </row>
    <row r="3" spans="1:1" ht="15" x14ac:dyDescent="0.25">
      <c r="A3" s="131" t="s">
        <v>120</v>
      </c>
    </row>
    <row r="4" spans="1:1" ht="12.75" customHeight="1" x14ac:dyDescent="0.2">
      <c r="A4" s="170" t="s">
        <v>121</v>
      </c>
    </row>
    <row r="5" spans="1:1" x14ac:dyDescent="0.2">
      <c r="A5" s="183"/>
    </row>
    <row r="6" spans="1:1" x14ac:dyDescent="0.2">
      <c r="A6" s="183"/>
    </row>
    <row r="7" spans="1:1" x14ac:dyDescent="0.2">
      <c r="A7" s="183"/>
    </row>
    <row r="8" spans="1:1" x14ac:dyDescent="0.2">
      <c r="A8" s="183"/>
    </row>
    <row r="9" spans="1:1" x14ac:dyDescent="0.2">
      <c r="A9" s="183"/>
    </row>
    <row r="10" spans="1:1" x14ac:dyDescent="0.2">
      <c r="A10" s="183"/>
    </row>
    <row r="11" spans="1:1" x14ac:dyDescent="0.2">
      <c r="A11" s="2"/>
    </row>
    <row r="12" spans="1:1" ht="15" x14ac:dyDescent="0.25">
      <c r="A12" s="131" t="s">
        <v>63</v>
      </c>
    </row>
    <row r="13" spans="1:1" x14ac:dyDescent="0.2">
      <c r="A13" s="155" t="s">
        <v>129</v>
      </c>
    </row>
    <row r="14" spans="1:1" x14ac:dyDescent="0.2">
      <c r="A14" s="156" t="s">
        <v>42</v>
      </c>
    </row>
    <row r="15" spans="1:1" x14ac:dyDescent="0.2">
      <c r="A15" s="156" t="s">
        <v>46</v>
      </c>
    </row>
    <row r="16" spans="1:1" x14ac:dyDescent="0.2">
      <c r="A16" s="156" t="s">
        <v>25</v>
      </c>
    </row>
    <row r="17" spans="1:4" x14ac:dyDescent="0.2">
      <c r="A17" s="157" t="s">
        <v>130</v>
      </c>
    </row>
    <row r="18" spans="1:4" x14ac:dyDescent="0.2">
      <c r="A18" s="156" t="s">
        <v>61</v>
      </c>
    </row>
    <row r="19" spans="1:4" x14ac:dyDescent="0.2">
      <c r="A19" s="157" t="s">
        <v>131</v>
      </c>
    </row>
    <row r="20" spans="1:4" x14ac:dyDescent="0.2">
      <c r="A20" s="2" t="s">
        <v>60</v>
      </c>
    </row>
    <row r="21" spans="1:4" x14ac:dyDescent="0.2">
      <c r="A21" s="2"/>
    </row>
    <row r="22" spans="1:4" ht="15" x14ac:dyDescent="0.25">
      <c r="A22" s="131" t="s">
        <v>62</v>
      </c>
    </row>
    <row r="23" spans="1:4" x14ac:dyDescent="0.2">
      <c r="A23" s="8" t="s">
        <v>23</v>
      </c>
    </row>
    <row r="24" spans="1:4" x14ac:dyDescent="0.2">
      <c r="A24" s="2" t="s">
        <v>24</v>
      </c>
    </row>
    <row r="25" spans="1:4" ht="15" x14ac:dyDescent="0.2">
      <c r="A25" s="2" t="s">
        <v>41</v>
      </c>
      <c r="D25" s="86"/>
    </row>
    <row r="26" spans="1:4" ht="15" x14ac:dyDescent="0.2">
      <c r="A26" s="2" t="s">
        <v>25</v>
      </c>
      <c r="D26" s="86"/>
    </row>
    <row r="27" spans="1:4" ht="15" x14ac:dyDescent="0.2">
      <c r="A27" s="2" t="s">
        <v>26</v>
      </c>
      <c r="D27" s="87"/>
    </row>
    <row r="28" spans="1:4" x14ac:dyDescent="0.2">
      <c r="A28" s="2" t="s">
        <v>27</v>
      </c>
      <c r="D28" s="1"/>
    </row>
    <row r="29" spans="1:4" x14ac:dyDescent="0.2">
      <c r="A29" s="147" t="s">
        <v>132</v>
      </c>
    </row>
    <row r="30" spans="1:4" x14ac:dyDescent="0.2">
      <c r="A30" s="2" t="s">
        <v>29</v>
      </c>
    </row>
    <row r="31" spans="1:4" x14ac:dyDescent="0.2">
      <c r="A31" s="2" t="s">
        <v>14</v>
      </c>
    </row>
    <row r="32" spans="1:4" x14ac:dyDescent="0.2">
      <c r="A32" s="2" t="s">
        <v>107</v>
      </c>
    </row>
    <row r="33" spans="1:1" x14ac:dyDescent="0.2">
      <c r="A33" s="2" t="s">
        <v>108</v>
      </c>
    </row>
    <row r="34" spans="1:1" x14ac:dyDescent="0.2">
      <c r="A34" s="2"/>
    </row>
    <row r="35" spans="1:1" ht="15" x14ac:dyDescent="0.25">
      <c r="A35" s="131" t="s">
        <v>110</v>
      </c>
    </row>
    <row r="36" spans="1:1" x14ac:dyDescent="0.2">
      <c r="A36" s="108" t="s">
        <v>65</v>
      </c>
    </row>
    <row r="37" spans="1:1" x14ac:dyDescent="0.2">
      <c r="A37" s="132" t="s">
        <v>69</v>
      </c>
    </row>
    <row r="38" spans="1:1" x14ac:dyDescent="0.2">
      <c r="A38" s="132" t="s">
        <v>70</v>
      </c>
    </row>
    <row r="39" spans="1:1" x14ac:dyDescent="0.2">
      <c r="A39" s="132" t="s">
        <v>105</v>
      </c>
    </row>
    <row r="40" spans="1:1" x14ac:dyDescent="0.2">
      <c r="A40" s="132" t="s">
        <v>66</v>
      </c>
    </row>
    <row r="41" spans="1:1" x14ac:dyDescent="0.2">
      <c r="A41" s="132" t="s">
        <v>67</v>
      </c>
    </row>
    <row r="42" spans="1:1" x14ac:dyDescent="0.2">
      <c r="A42" s="2"/>
    </row>
    <row r="43" spans="1:1" x14ac:dyDescent="0.2">
      <c r="A43" s="2" t="s">
        <v>64</v>
      </c>
    </row>
    <row r="44" spans="1:1" x14ac:dyDescent="0.2">
      <c r="A44" s="132" t="s">
        <v>96</v>
      </c>
    </row>
    <row r="45" spans="1:1" x14ac:dyDescent="0.2">
      <c r="A45" s="132" t="s">
        <v>106</v>
      </c>
    </row>
    <row r="46" spans="1:1" x14ac:dyDescent="0.2">
      <c r="A46" s="132"/>
    </row>
    <row r="47" spans="1:1" x14ac:dyDescent="0.2">
      <c r="A47" s="133" t="s">
        <v>97</v>
      </c>
    </row>
    <row r="48" spans="1:1" x14ac:dyDescent="0.2">
      <c r="A48" s="133" t="s">
        <v>68</v>
      </c>
    </row>
    <row r="49" spans="1:1" x14ac:dyDescent="0.2">
      <c r="A49" s="2"/>
    </row>
    <row r="50" spans="1:1" ht="15" x14ac:dyDescent="0.25">
      <c r="A50" s="131" t="s">
        <v>58</v>
      </c>
    </row>
    <row r="51" spans="1:1" x14ac:dyDescent="0.2">
      <c r="A51" s="181" t="s">
        <v>133</v>
      </c>
    </row>
    <row r="52" spans="1:1" x14ac:dyDescent="0.2">
      <c r="A52" s="184"/>
    </row>
    <row r="53" spans="1:1" x14ac:dyDescent="0.2">
      <c r="A53" s="184"/>
    </row>
    <row r="54" spans="1:1" x14ac:dyDescent="0.2">
      <c r="A54" s="184"/>
    </row>
    <row r="55" spans="1:1" x14ac:dyDescent="0.2">
      <c r="A55" s="158" t="s">
        <v>134</v>
      </c>
    </row>
    <row r="56" spans="1:1" x14ac:dyDescent="0.2">
      <c r="A56" s="158"/>
    </row>
    <row r="57" spans="1:1" x14ac:dyDescent="0.2">
      <c r="A57" s="158" t="s">
        <v>59</v>
      </c>
    </row>
    <row r="58" spans="1:1" x14ac:dyDescent="0.2">
      <c r="A58" s="2"/>
    </row>
    <row r="63" spans="1:1" x14ac:dyDescent="0.2">
      <c r="A63" s="102"/>
    </row>
    <row r="64" spans="1:1" x14ac:dyDescent="0.2">
      <c r="A64" s="102"/>
    </row>
    <row r="65" spans="1:1" x14ac:dyDescent="0.2">
      <c r="A65" s="102"/>
    </row>
    <row r="66" spans="1:1" x14ac:dyDescent="0.2">
      <c r="A66" s="102"/>
    </row>
  </sheetData>
  <sheetProtection password="E761" sheet="1" objects="1" scenarios="1" selectLockedCells="1" selectUnlockedCells="1"/>
  <customSheetViews>
    <customSheetView guid="{F04D0929-1B1C-413C-A9F1-8E40B80D7B38}" showPageBreaks="1" showGridLines="0" fitToPage="1" printArea="1">
      <selection activeCell="A36" sqref="A36"/>
      <rowBreaks count="1" manualBreakCount="1">
        <brk id="66" max="16383" man="1"/>
      </rowBreaks>
      <pageMargins left="0.75" right="0.75" top="0.5" bottom="0.5" header="0.5" footer="0.5"/>
      <printOptions horizontalCentered="1" verticalCentered="1"/>
      <pageSetup scale="83" orientation="portrait" r:id="rId1"/>
      <headerFooter alignWithMargins="0"/>
    </customSheetView>
  </customSheetViews>
  <mergeCells count="2">
    <mergeCell ref="A4:A10"/>
    <mergeCell ref="A51:A54"/>
  </mergeCells>
  <phoneticPr fontId="3" type="noConversion"/>
  <hyperlinks>
    <hyperlink ref="A55" r:id="rId2" display="Click here for information on AB 1881"/>
    <hyperlink ref="A57" r:id="rId3"/>
  </hyperlinks>
  <printOptions horizontalCentered="1" verticalCentered="1"/>
  <pageMargins left="0.75" right="0.75" top="0.5" bottom="0.5" header="0.5" footer="0.5"/>
  <pageSetup scale="83" orientation="portrait" r:id="rId4"/>
  <headerFooter alignWithMargins="0"/>
  <rowBreaks count="1" manualBreakCount="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7"/>
  <sheetViews>
    <sheetView workbookViewId="0">
      <selection activeCell="C14" sqref="C13:C14"/>
    </sheetView>
  </sheetViews>
  <sheetFormatPr defaultRowHeight="12.75" x14ac:dyDescent="0.2"/>
  <cols>
    <col min="1" max="1" width="18.28515625" customWidth="1"/>
    <col min="2" max="2" width="19.28515625" customWidth="1"/>
  </cols>
  <sheetData>
    <row r="1" spans="1:2" x14ac:dyDescent="0.2">
      <c r="A1" t="s">
        <v>39</v>
      </c>
      <c r="B1" t="s">
        <v>40</v>
      </c>
    </row>
    <row r="2" spans="1:2" x14ac:dyDescent="0.2">
      <c r="A2" t="s">
        <v>5</v>
      </c>
      <c r="B2" t="s">
        <v>7</v>
      </c>
    </row>
    <row r="3" spans="1:2" x14ac:dyDescent="0.2">
      <c r="A3" t="s">
        <v>104</v>
      </c>
      <c r="B3" t="s">
        <v>12</v>
      </c>
    </row>
    <row r="4" spans="1:2" x14ac:dyDescent="0.2">
      <c r="A4" t="s">
        <v>11</v>
      </c>
      <c r="B4" t="s">
        <v>9</v>
      </c>
    </row>
    <row r="5" spans="1:2" x14ac:dyDescent="0.2">
      <c r="A5" t="s">
        <v>8</v>
      </c>
      <c r="B5" t="s">
        <v>6</v>
      </c>
    </row>
    <row r="6" spans="1:2" x14ac:dyDescent="0.2">
      <c r="A6" t="s">
        <v>48</v>
      </c>
      <c r="B6" t="s">
        <v>10</v>
      </c>
    </row>
    <row r="7" spans="1:2" x14ac:dyDescent="0.2">
      <c r="A7" t="s">
        <v>116</v>
      </c>
      <c r="B7" t="s">
        <v>117</v>
      </c>
    </row>
  </sheetData>
  <sheetProtection selectLockedCells="1"/>
  <customSheetViews>
    <customSheetView guid="{F04D0929-1B1C-413C-A9F1-8E40B80D7B38}" state="hidden">
      <selection activeCell="C14" sqref="C13:C14"/>
      <pageMargins left="0.75" right="0.75" top="1" bottom="1" header="0.5" footer="0.5"/>
      <headerFooter alignWithMargins="0"/>
    </customSheetView>
  </customSheetViews>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Section A - MAWA</vt:lpstr>
      <vt:lpstr>Sections B &amp; C - ETWU</vt:lpstr>
      <vt:lpstr>Notes &amp; Disclaimer</vt:lpstr>
      <vt:lpstr>DropDownLists</vt:lpstr>
      <vt:lpstr>Irrigation_Method</vt:lpstr>
      <vt:lpstr>'Notes &amp; Disclaimer'!Print_Area</vt:lpstr>
      <vt:lpstr>'Section A - MAWA'!Print_Area</vt:lpstr>
      <vt:lpstr>'Sections B &amp; C - ETWU'!Print_Area</vt:lpstr>
      <vt:lpstr>Water_Use_Type</vt:lpstr>
    </vt:vector>
  </TitlesOfParts>
  <Company>City of Mountain View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Licensed User</dc:creator>
  <cp:lastModifiedBy>Panos, Carly</cp:lastModifiedBy>
  <cp:lastPrinted>2016-04-26T22:33:04Z</cp:lastPrinted>
  <dcterms:created xsi:type="dcterms:W3CDTF">2010-10-06T18:32:02Z</dcterms:created>
  <dcterms:modified xsi:type="dcterms:W3CDTF">2016-11-09T17:17:11Z</dcterms:modified>
</cp:coreProperties>
</file>